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<sst xmlns="http://schemas.openxmlformats.org/spreadsheetml/2006/main" count="423" uniqueCount="177">
  <si>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</si>
  <si>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</si>
  <si>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</si>
  <si>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</si>
  <si>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</si>
  <si>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</si>
  <si>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</si>
  <si>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</si>
  <si>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</si>
  <si>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</si>
  <si>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</si>
  <si>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</si>
  <si>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</si>
  <si>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</si>
  <si>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</si>
  <si>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</si>
  <si>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</si>
  <si>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</si>
  <si>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</si>
  <si>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</si>
  <si>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</si>
  <si>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</si>
  <si>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</si>
  <si>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</si>
  <si>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</si>
  <si>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</si>
  <si>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</si>
  <si>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</si>
  <si>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</si>
  <si>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</si>
  <si>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</si>
  <si>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</si>
  <si>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</si>
  <si>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</si>
  <si>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</si>
  <si>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</si>
  <si>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</si>
  <si>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</si>
  <si>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</si>
  <si>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</si>
  <si>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</si>
  <si>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</si>
  <si>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</si>
  <si>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</si>
  <si>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</si>
  <si>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</si>
  <si>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</si>
  <si>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</si>
  <si>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</si>
  <si>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</si>
  <si>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</si>
  <si>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</si>
  <si>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</si>
  <si>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</si>
  <si>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</si>
  <si>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</si>
  <si>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</si>
  <si>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</si>
  <si>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</si>
  <si>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</si>
  <si>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</si>
  <si>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</si>
  <si>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</si>
  <si>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</si>
  <si>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</si>
  <si>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</si>
  <si>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</si>
  <si>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</si>
  <si>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</si>
  <si>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</si>
  <si>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</si>
  <si>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</si>
  <si>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</si>
  <si>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</si>
  <si>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</si>
  <si>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</si>
  <si>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</si>
  <si>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</si>
  <si>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</si>
  <si>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</si>
  <si>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</si>
  <si>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</si>
  <si>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</si>
  <si>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</si>
  <si>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</si>
  <si>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</si>
  <si>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</si>
  <si>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</si>
  <si>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</si>
  <si>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</si>
  <si>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</si>
  <si>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</si>
  <si>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</si>
  <si>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</si>
  <si>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</si>
  <si>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</si>
  <si>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</si>
  <si>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</si>
  <si>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</si>
  <si>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</si>
  <si>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</si>
  <si>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</si>
  <si>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</si>
  <si>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</si>
  <si>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</si>
  <si>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</si>
  <si>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</si>
  <si>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</si>
  <si>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</si>
  <si>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</si>
  <si>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</si>
  <si>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</si>
  <si>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</si>
  <si>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</si>
  <si>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</si>
  <si>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</si>
  <si>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</si>
  <si>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</si>
  <si>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</si>
  <si>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</si>
  <si>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</si>
  <si>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</si>
  <si>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</si>
  <si>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</si>
  <si>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</si>
  <si>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</si>
  <si>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</si>
  <si>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</si>
  <si>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</si>
  <si>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</si>
  <si>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</si>
  <si>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</si>
  <si>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</si>
  <si>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</si>
  <si>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</si>
  <si>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</si>
  <si>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</si>
  <si>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</si>
  <si>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</si>
  <si>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</si>
  <si>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</si>
  <si>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</si>
  <si>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</si>
  <si>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</si>
  <si>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</si>
  <si>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</si>
  <si>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</si>
  <si>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</si>
  <si>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</si>
  <si>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</si>
  <si>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</si>
  <si>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</si>
  <si>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</si>
  <si>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</si>
  <si>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 xml:space="preserve">Мероприятия по оборудованию детских игровых (спортивных) площадок </t>
  </si>
  <si>
    <t>Мероприятия в области земельных отношений</t>
  </si>
  <si>
    <t>Мероприятия в области градостроительной деятельности</t>
  </si>
  <si>
    <t xml:space="preserve"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</si>
  <si>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0500196030</t>
  </si>
  <si>
    <t>Исполенние судебных актов в области благоустройства</t>
  </si>
  <si>
    <t>Реализация мероприятийпо формированию современной городской среды Сортавальского городского поселения</t>
  </si>
  <si>
    <t>06001L5550</t>
  </si>
  <si>
    <t>Реализация мероприятийпо поддержке обустройства мест массового отдыха населения (городских парков) на территориии Сортавальского городского поселения</t>
  </si>
  <si>
    <t>06002L5600</t>
  </si>
  <si>
    <t>Мероприятия по реализации проекта военно-исторического маршрута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</si>
  <si>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</si>
  <si>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</si>
  <si>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</si>
  <si>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</si>
  <si>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</si>
  <si>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Мероприятия в области коммунального хозяйства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</si>
  <si>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</si>
  <si>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</si>
  <si>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</si>
  <si>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</si>
  <si>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Мероприятия по противодействию экстремизму и профилактике терроризма на территории СГП</t>
  </si>
  <si>
    <t>Мероприятий по повышению безопасности дорожного движения и ремонту и содержанию дорог за счет средств субсидий Республики Карелия в рамках реализации государственной программы Республики Карелия "Развитие транспортной системы"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</si>
</sst>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zoomScalePageLayoutView="0" workbookViewId="0" topLeftCell="A37">
      <selection activeCell="P41" sqref="P41:Q41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151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149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64" t="s">
        <v>165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21" t="s">
        <v>67</v>
      </c>
      <c r="B9" s="21"/>
      <c r="C9" s="21"/>
      <c r="D9" s="21"/>
      <c r="E9" s="21"/>
      <c r="F9" s="21" t="s">
        <v>68</v>
      </c>
      <c r="G9" s="21"/>
      <c r="H9" s="21"/>
      <c r="I9" s="21" t="s">
        <v>69</v>
      </c>
      <c r="J9" s="21"/>
      <c r="K9" s="21"/>
      <c r="L9" s="21"/>
      <c r="M9" s="11" t="s">
        <v>70</v>
      </c>
      <c r="N9" s="21" t="s">
        <v>1</v>
      </c>
      <c r="O9" s="21"/>
      <c r="P9" s="70" t="s">
        <v>1</v>
      </c>
      <c r="Q9" s="70"/>
    </row>
    <row r="10" spans="1:18" s="2" customFormat="1" ht="29.25" customHeight="1">
      <c r="A10" s="46" t="s">
        <v>71</v>
      </c>
      <c r="B10" s="46"/>
      <c r="C10" s="46"/>
      <c r="D10" s="46"/>
      <c r="E10" s="46"/>
      <c r="F10" s="47" t="s">
        <v>72</v>
      </c>
      <c r="G10" s="47"/>
      <c r="H10" s="47"/>
      <c r="I10" s="47"/>
      <c r="J10" s="47"/>
      <c r="K10" s="47"/>
      <c r="L10" s="47"/>
      <c r="M10" s="12"/>
      <c r="N10" s="53" t="e">
        <f>N11+N14+N21+#REF!+N30+N27</f>
        <v>#REF!</v>
      </c>
      <c r="O10" s="53"/>
      <c r="P10" s="56">
        <f>SUM(P11+P14+P21+P27+P30)+P24</f>
        <v>24910.3</v>
      </c>
      <c r="Q10" s="56"/>
      <c r="R10" s="7"/>
    </row>
    <row r="11" spans="1:29" s="3" customFormat="1" ht="58.5" customHeight="1">
      <c r="A11" s="48" t="s">
        <v>3</v>
      </c>
      <c r="B11" s="48"/>
      <c r="C11" s="48"/>
      <c r="D11" s="48"/>
      <c r="E11" s="48"/>
      <c r="F11" s="42" t="s">
        <v>2</v>
      </c>
      <c r="G11" s="42"/>
      <c r="H11" s="42"/>
      <c r="I11" s="43"/>
      <c r="J11" s="43"/>
      <c r="K11" s="43"/>
      <c r="L11" s="43"/>
      <c r="M11" s="13"/>
      <c r="N11" s="44">
        <f>1216200</f>
        <v>1216200</v>
      </c>
      <c r="O11" s="44"/>
      <c r="P11" s="71">
        <f>P12</f>
        <v>1750.9</v>
      </c>
      <c r="Q11" s="7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37" t="s">
        <v>91</v>
      </c>
      <c r="B12" s="37"/>
      <c r="C12" s="37"/>
      <c r="D12" s="37"/>
      <c r="E12" s="37"/>
      <c r="F12" s="21" t="s">
        <v>2</v>
      </c>
      <c r="G12" s="21"/>
      <c r="H12" s="21"/>
      <c r="I12" s="21" t="s">
        <v>92</v>
      </c>
      <c r="J12" s="21"/>
      <c r="K12" s="21"/>
      <c r="L12" s="21"/>
      <c r="M12" s="14"/>
      <c r="N12" s="38">
        <f>1216200</f>
        <v>1216200</v>
      </c>
      <c r="O12" s="38"/>
      <c r="P12" s="39">
        <f>P13</f>
        <v>1750.9</v>
      </c>
      <c r="Q12" s="3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20" t="s">
        <v>5</v>
      </c>
      <c r="B13" s="20"/>
      <c r="C13" s="20"/>
      <c r="D13" s="20"/>
      <c r="E13" s="20"/>
      <c r="F13" s="21" t="s">
        <v>2</v>
      </c>
      <c r="G13" s="21"/>
      <c r="H13" s="21"/>
      <c r="I13" s="21" t="s">
        <v>92</v>
      </c>
      <c r="J13" s="21"/>
      <c r="K13" s="21"/>
      <c r="L13" s="21"/>
      <c r="M13" s="11" t="s">
        <v>4</v>
      </c>
      <c r="N13" s="38">
        <f>1216200</f>
        <v>1216200</v>
      </c>
      <c r="O13" s="38"/>
      <c r="P13" s="39">
        <v>1750.9</v>
      </c>
      <c r="Q13" s="3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48" t="s">
        <v>7</v>
      </c>
      <c r="B14" s="48"/>
      <c r="C14" s="48"/>
      <c r="D14" s="48"/>
      <c r="E14" s="48"/>
      <c r="F14" s="42" t="s">
        <v>6</v>
      </c>
      <c r="G14" s="42"/>
      <c r="H14" s="42"/>
      <c r="I14" s="43"/>
      <c r="J14" s="43"/>
      <c r="K14" s="43"/>
      <c r="L14" s="43"/>
      <c r="M14" s="13"/>
      <c r="N14" s="44">
        <f>N15+N19</f>
        <v>8982300</v>
      </c>
      <c r="O14" s="44"/>
      <c r="P14" s="71">
        <f>SUM(P15+P19)</f>
        <v>14113</v>
      </c>
      <c r="Q14" s="7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37" t="s">
        <v>93</v>
      </c>
      <c r="B15" s="37"/>
      <c r="C15" s="37"/>
      <c r="D15" s="37"/>
      <c r="E15" s="37"/>
      <c r="F15" s="21" t="s">
        <v>6</v>
      </c>
      <c r="G15" s="21"/>
      <c r="H15" s="21"/>
      <c r="I15" s="21" t="s">
        <v>94</v>
      </c>
      <c r="J15" s="21"/>
      <c r="K15" s="21"/>
      <c r="L15" s="21"/>
      <c r="M15" s="14"/>
      <c r="N15" s="38">
        <f>N16+N17+N18</f>
        <v>8980300</v>
      </c>
      <c r="O15" s="38"/>
      <c r="P15" s="39">
        <f>SUM(P16:Q18)</f>
        <v>14111</v>
      </c>
      <c r="Q15" s="3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20" t="s">
        <v>5</v>
      </c>
      <c r="B16" s="20"/>
      <c r="C16" s="20"/>
      <c r="D16" s="20"/>
      <c r="E16" s="20"/>
      <c r="F16" s="21" t="s">
        <v>6</v>
      </c>
      <c r="G16" s="21"/>
      <c r="H16" s="21"/>
      <c r="I16" s="21" t="s">
        <v>94</v>
      </c>
      <c r="J16" s="21"/>
      <c r="K16" s="21"/>
      <c r="L16" s="21"/>
      <c r="M16" s="11" t="s">
        <v>4</v>
      </c>
      <c r="N16" s="38">
        <f>7994600</f>
        <v>7994600</v>
      </c>
      <c r="O16" s="38"/>
      <c r="P16" s="39">
        <v>12145.2</v>
      </c>
      <c r="Q16" s="3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20" t="s">
        <v>9</v>
      </c>
      <c r="B17" s="20"/>
      <c r="C17" s="20"/>
      <c r="D17" s="20"/>
      <c r="E17" s="20"/>
      <c r="F17" s="21" t="s">
        <v>6</v>
      </c>
      <c r="G17" s="21"/>
      <c r="H17" s="21"/>
      <c r="I17" s="21" t="s">
        <v>94</v>
      </c>
      <c r="J17" s="21"/>
      <c r="K17" s="21"/>
      <c r="L17" s="21"/>
      <c r="M17" s="11" t="s">
        <v>8</v>
      </c>
      <c r="N17" s="38">
        <v>982700</v>
      </c>
      <c r="O17" s="38"/>
      <c r="P17" s="39">
        <v>1964.9</v>
      </c>
      <c r="Q17" s="3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20" t="s">
        <v>11</v>
      </c>
      <c r="B18" s="20"/>
      <c r="C18" s="20"/>
      <c r="D18" s="20"/>
      <c r="E18" s="20"/>
      <c r="F18" s="21" t="s">
        <v>6</v>
      </c>
      <c r="G18" s="21"/>
      <c r="H18" s="21"/>
      <c r="I18" s="21" t="s">
        <v>94</v>
      </c>
      <c r="J18" s="21"/>
      <c r="K18" s="21"/>
      <c r="L18" s="21"/>
      <c r="M18" s="11" t="s">
        <v>10</v>
      </c>
      <c r="N18" s="38">
        <f>3000</f>
        <v>3000</v>
      </c>
      <c r="O18" s="38"/>
      <c r="P18" s="39">
        <v>0.9</v>
      </c>
      <c r="Q18" s="3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37" t="s">
        <v>95</v>
      </c>
      <c r="B19" s="37"/>
      <c r="C19" s="37"/>
      <c r="D19" s="37"/>
      <c r="E19" s="37"/>
      <c r="F19" s="21" t="s">
        <v>6</v>
      </c>
      <c r="G19" s="21"/>
      <c r="H19" s="21"/>
      <c r="I19" s="21" t="s">
        <v>96</v>
      </c>
      <c r="J19" s="21"/>
      <c r="K19" s="21"/>
      <c r="L19" s="21"/>
      <c r="M19" s="14"/>
      <c r="N19" s="38">
        <f>2000</f>
        <v>2000</v>
      </c>
      <c r="O19" s="38"/>
      <c r="P19" s="39">
        <f>N19/1000</f>
        <v>2</v>
      </c>
      <c r="Q19" s="3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20" t="s">
        <v>9</v>
      </c>
      <c r="B20" s="20"/>
      <c r="C20" s="20"/>
      <c r="D20" s="20"/>
      <c r="E20" s="20"/>
      <c r="F20" s="21" t="s">
        <v>6</v>
      </c>
      <c r="G20" s="21"/>
      <c r="H20" s="21"/>
      <c r="I20" s="21" t="s">
        <v>96</v>
      </c>
      <c r="J20" s="21"/>
      <c r="K20" s="21"/>
      <c r="L20" s="21"/>
      <c r="M20" s="11" t="s">
        <v>8</v>
      </c>
      <c r="N20" s="38">
        <f>2000</f>
        <v>2000</v>
      </c>
      <c r="O20" s="38"/>
      <c r="P20" s="39">
        <f>N20/1000</f>
        <v>2</v>
      </c>
      <c r="Q20" s="3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48" t="s">
        <v>13</v>
      </c>
      <c r="B21" s="48"/>
      <c r="C21" s="48"/>
      <c r="D21" s="48"/>
      <c r="E21" s="48"/>
      <c r="F21" s="42" t="s">
        <v>12</v>
      </c>
      <c r="G21" s="42"/>
      <c r="H21" s="42"/>
      <c r="I21" s="43"/>
      <c r="J21" s="43"/>
      <c r="K21" s="43"/>
      <c r="L21" s="43"/>
      <c r="M21" s="13"/>
      <c r="N21" s="44">
        <f>252700</f>
        <v>252700</v>
      </c>
      <c r="O21" s="44"/>
      <c r="P21" s="71">
        <f>P22</f>
        <v>251.5</v>
      </c>
      <c r="Q21" s="7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37" t="s">
        <v>97</v>
      </c>
      <c r="B22" s="37"/>
      <c r="C22" s="37"/>
      <c r="D22" s="37"/>
      <c r="E22" s="37"/>
      <c r="F22" s="21" t="s">
        <v>12</v>
      </c>
      <c r="G22" s="21"/>
      <c r="H22" s="21"/>
      <c r="I22" s="21" t="s">
        <v>98</v>
      </c>
      <c r="J22" s="21"/>
      <c r="K22" s="21"/>
      <c r="L22" s="21"/>
      <c r="M22" s="14"/>
      <c r="N22" s="38">
        <f>252700</f>
        <v>252700</v>
      </c>
      <c r="O22" s="38"/>
      <c r="P22" s="39">
        <f>P23</f>
        <v>251.5</v>
      </c>
      <c r="Q22" s="3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20" t="s">
        <v>15</v>
      </c>
      <c r="B23" s="20"/>
      <c r="C23" s="20"/>
      <c r="D23" s="20"/>
      <c r="E23" s="20"/>
      <c r="F23" s="21" t="s">
        <v>12</v>
      </c>
      <c r="G23" s="21"/>
      <c r="H23" s="21"/>
      <c r="I23" s="21" t="s">
        <v>98</v>
      </c>
      <c r="J23" s="21"/>
      <c r="K23" s="21"/>
      <c r="L23" s="21"/>
      <c r="M23" s="11" t="s">
        <v>14</v>
      </c>
      <c r="N23" s="38">
        <f>252700</f>
        <v>252700</v>
      </c>
      <c r="O23" s="38"/>
      <c r="P23" s="39">
        <v>251.5</v>
      </c>
      <c r="Q23" s="3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>
      <c r="A24" s="66" t="s">
        <v>146</v>
      </c>
      <c r="B24" s="67"/>
      <c r="C24" s="67"/>
      <c r="D24" s="67"/>
      <c r="E24" s="68"/>
      <c r="F24" s="61" t="s">
        <v>143</v>
      </c>
      <c r="G24" s="62"/>
      <c r="H24" s="63"/>
      <c r="I24" s="50"/>
      <c r="J24" s="51"/>
      <c r="K24" s="51"/>
      <c r="L24" s="52"/>
      <c r="M24" s="16"/>
      <c r="N24" s="17"/>
      <c r="O24" s="17"/>
      <c r="P24" s="40">
        <f>P25</f>
        <v>524</v>
      </c>
      <c r="Q24" s="4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>
      <c r="A25" s="30" t="s">
        <v>145</v>
      </c>
      <c r="B25" s="31"/>
      <c r="C25" s="31"/>
      <c r="D25" s="31"/>
      <c r="E25" s="32"/>
      <c r="F25" s="24" t="s">
        <v>143</v>
      </c>
      <c r="G25" s="25"/>
      <c r="H25" s="26"/>
      <c r="I25" s="27" t="s">
        <v>144</v>
      </c>
      <c r="J25" s="33"/>
      <c r="K25" s="33"/>
      <c r="L25" s="34"/>
      <c r="M25" s="11"/>
      <c r="N25" s="15"/>
      <c r="O25" s="15"/>
      <c r="P25" s="22">
        <f>P26</f>
        <v>524</v>
      </c>
      <c r="Q25" s="2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>
      <c r="A26" s="20" t="s">
        <v>9</v>
      </c>
      <c r="B26" s="20"/>
      <c r="C26" s="20"/>
      <c r="D26" s="20"/>
      <c r="E26" s="20"/>
      <c r="F26" s="24" t="s">
        <v>143</v>
      </c>
      <c r="G26" s="25"/>
      <c r="H26" s="26"/>
      <c r="I26" s="27" t="s">
        <v>144</v>
      </c>
      <c r="J26" s="33"/>
      <c r="K26" s="33"/>
      <c r="L26" s="34"/>
      <c r="M26" s="11">
        <v>240</v>
      </c>
      <c r="N26" s="15"/>
      <c r="O26" s="15"/>
      <c r="P26" s="22">
        <v>524</v>
      </c>
      <c r="Q26" s="2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48" t="s">
        <v>88</v>
      </c>
      <c r="B27" s="48"/>
      <c r="C27" s="48"/>
      <c r="D27" s="48"/>
      <c r="E27" s="48"/>
      <c r="F27" s="43" t="s">
        <v>89</v>
      </c>
      <c r="G27" s="43"/>
      <c r="H27" s="43"/>
      <c r="I27" s="43"/>
      <c r="J27" s="43"/>
      <c r="K27" s="43"/>
      <c r="L27" s="43"/>
      <c r="M27" s="13"/>
      <c r="N27" s="44">
        <f>N28</f>
        <v>1882900</v>
      </c>
      <c r="O27" s="44"/>
      <c r="P27" s="71">
        <f>P28</f>
        <v>117.3</v>
      </c>
      <c r="Q27" s="7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37" t="s">
        <v>99</v>
      </c>
      <c r="B28" s="37"/>
      <c r="C28" s="37"/>
      <c r="D28" s="37"/>
      <c r="E28" s="37"/>
      <c r="F28" s="45" t="s">
        <v>89</v>
      </c>
      <c r="G28" s="45"/>
      <c r="H28" s="45"/>
      <c r="I28" s="21" t="s">
        <v>100</v>
      </c>
      <c r="J28" s="21"/>
      <c r="K28" s="21"/>
      <c r="L28" s="21"/>
      <c r="M28" s="14"/>
      <c r="N28" s="38">
        <f>N29</f>
        <v>1882900</v>
      </c>
      <c r="O28" s="38"/>
      <c r="P28" s="39">
        <f>P29</f>
        <v>117.3</v>
      </c>
      <c r="Q28" s="3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20" t="s">
        <v>90</v>
      </c>
      <c r="B29" s="20"/>
      <c r="C29" s="20"/>
      <c r="D29" s="20"/>
      <c r="E29" s="20"/>
      <c r="F29" s="45" t="s">
        <v>89</v>
      </c>
      <c r="G29" s="45"/>
      <c r="H29" s="45"/>
      <c r="I29" s="21" t="s">
        <v>100</v>
      </c>
      <c r="J29" s="21"/>
      <c r="K29" s="21"/>
      <c r="L29" s="21"/>
      <c r="M29" s="11">
        <v>870</v>
      </c>
      <c r="N29" s="38">
        <v>1882900</v>
      </c>
      <c r="O29" s="38"/>
      <c r="P29" s="39">
        <v>117.3</v>
      </c>
      <c r="Q29" s="3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48" t="s">
        <v>17</v>
      </c>
      <c r="B30" s="48"/>
      <c r="C30" s="48"/>
      <c r="D30" s="48"/>
      <c r="E30" s="48"/>
      <c r="F30" s="42" t="s">
        <v>16</v>
      </c>
      <c r="G30" s="42"/>
      <c r="H30" s="42"/>
      <c r="I30" s="43"/>
      <c r="J30" s="43"/>
      <c r="K30" s="43"/>
      <c r="L30" s="43"/>
      <c r="M30" s="13"/>
      <c r="N30" s="44" t="e">
        <f>N38+N31</f>
        <v>#REF!</v>
      </c>
      <c r="O30" s="44"/>
      <c r="P30" s="71">
        <f>P31+P33+P35+P37+P41+P44+P39</f>
        <v>8153.6</v>
      </c>
      <c r="Q30" s="7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>
      <c r="A31" s="37" t="s">
        <v>101</v>
      </c>
      <c r="B31" s="37"/>
      <c r="C31" s="37"/>
      <c r="D31" s="37"/>
      <c r="E31" s="37"/>
      <c r="F31" s="21" t="s">
        <v>16</v>
      </c>
      <c r="G31" s="21"/>
      <c r="H31" s="21"/>
      <c r="I31" s="21" t="s">
        <v>106</v>
      </c>
      <c r="J31" s="21"/>
      <c r="K31" s="21"/>
      <c r="L31" s="21"/>
      <c r="M31" s="14"/>
      <c r="N31" s="38" t="e">
        <f>N32+N34+N36+#REF!</f>
        <v>#REF!</v>
      </c>
      <c r="O31" s="38"/>
      <c r="P31" s="39">
        <f>P32</f>
        <v>99.9</v>
      </c>
      <c r="Q31" s="3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>
      <c r="A32" s="20" t="s">
        <v>9</v>
      </c>
      <c r="B32" s="20"/>
      <c r="C32" s="20"/>
      <c r="D32" s="20"/>
      <c r="E32" s="20"/>
      <c r="F32" s="21" t="s">
        <v>16</v>
      </c>
      <c r="G32" s="21"/>
      <c r="H32" s="21"/>
      <c r="I32" s="21" t="s">
        <v>106</v>
      </c>
      <c r="J32" s="21"/>
      <c r="K32" s="21"/>
      <c r="L32" s="21"/>
      <c r="M32" s="14" t="s">
        <v>8</v>
      </c>
      <c r="N32" s="38">
        <v>84000</v>
      </c>
      <c r="O32" s="38"/>
      <c r="P32" s="39">
        <v>99.9</v>
      </c>
      <c r="Q32" s="3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37" t="s">
        <v>65</v>
      </c>
      <c r="B33" s="37"/>
      <c r="C33" s="37"/>
      <c r="D33" s="37"/>
      <c r="E33" s="37"/>
      <c r="F33" s="21" t="s">
        <v>16</v>
      </c>
      <c r="G33" s="21"/>
      <c r="H33" s="21"/>
      <c r="I33" s="21" t="s">
        <v>107</v>
      </c>
      <c r="J33" s="21"/>
      <c r="K33" s="21"/>
      <c r="L33" s="21"/>
      <c r="M33" s="11"/>
      <c r="N33" s="38">
        <v>84000</v>
      </c>
      <c r="O33" s="38"/>
      <c r="P33" s="39">
        <f>P34</f>
        <v>127.3</v>
      </c>
      <c r="Q33" s="3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20" t="s">
        <v>9</v>
      </c>
      <c r="B34" s="20"/>
      <c r="C34" s="20"/>
      <c r="D34" s="20"/>
      <c r="E34" s="20"/>
      <c r="F34" s="21" t="s">
        <v>16</v>
      </c>
      <c r="G34" s="21"/>
      <c r="H34" s="21"/>
      <c r="I34" s="21" t="s">
        <v>107</v>
      </c>
      <c r="J34" s="21"/>
      <c r="K34" s="21"/>
      <c r="L34" s="21"/>
      <c r="M34" s="14" t="s">
        <v>8</v>
      </c>
      <c r="N34" s="38">
        <v>358500</v>
      </c>
      <c r="O34" s="38"/>
      <c r="P34" s="39">
        <f>122.3+5</f>
        <v>127.3</v>
      </c>
      <c r="Q34" s="3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37" t="s">
        <v>66</v>
      </c>
      <c r="B35" s="37"/>
      <c r="C35" s="37"/>
      <c r="D35" s="37"/>
      <c r="E35" s="37"/>
      <c r="F35" s="21" t="s">
        <v>16</v>
      </c>
      <c r="G35" s="21"/>
      <c r="H35" s="21"/>
      <c r="I35" s="21" t="s">
        <v>108</v>
      </c>
      <c r="J35" s="21"/>
      <c r="K35" s="21"/>
      <c r="L35" s="21"/>
      <c r="M35" s="11"/>
      <c r="N35" s="38">
        <v>358500</v>
      </c>
      <c r="O35" s="38"/>
      <c r="P35" s="39">
        <f>P36</f>
        <v>327.9</v>
      </c>
      <c r="Q35" s="3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20" t="s">
        <v>9</v>
      </c>
      <c r="B36" s="20"/>
      <c r="C36" s="20"/>
      <c r="D36" s="20"/>
      <c r="E36" s="20"/>
      <c r="F36" s="21" t="s">
        <v>16</v>
      </c>
      <c r="G36" s="21"/>
      <c r="H36" s="21"/>
      <c r="I36" s="21" t="s">
        <v>108</v>
      </c>
      <c r="J36" s="21"/>
      <c r="K36" s="21"/>
      <c r="L36" s="21"/>
      <c r="M36" s="14" t="s">
        <v>8</v>
      </c>
      <c r="N36" s="38">
        <v>44200</v>
      </c>
      <c r="O36" s="38"/>
      <c r="P36" s="39">
        <f>332.9-5</f>
        <v>327.9</v>
      </c>
      <c r="Q36" s="3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37" t="s">
        <v>102</v>
      </c>
      <c r="B37" s="37"/>
      <c r="C37" s="37"/>
      <c r="D37" s="37"/>
      <c r="E37" s="37"/>
      <c r="F37" s="21" t="s">
        <v>16</v>
      </c>
      <c r="G37" s="21"/>
      <c r="H37" s="21"/>
      <c r="I37" s="21" t="s">
        <v>109</v>
      </c>
      <c r="J37" s="21"/>
      <c r="K37" s="21"/>
      <c r="L37" s="21"/>
      <c r="M37" s="11"/>
      <c r="N37" s="38">
        <v>44200</v>
      </c>
      <c r="O37" s="38"/>
      <c r="P37" s="39">
        <f>P38</f>
        <v>70.7</v>
      </c>
      <c r="Q37" s="3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20" t="s">
        <v>9</v>
      </c>
      <c r="B38" s="20"/>
      <c r="C38" s="20"/>
      <c r="D38" s="20"/>
      <c r="E38" s="20"/>
      <c r="F38" s="21" t="s">
        <v>16</v>
      </c>
      <c r="G38" s="21"/>
      <c r="H38" s="21"/>
      <c r="I38" s="21" t="s">
        <v>109</v>
      </c>
      <c r="J38" s="21"/>
      <c r="K38" s="21"/>
      <c r="L38" s="21"/>
      <c r="M38" s="14" t="s">
        <v>8</v>
      </c>
      <c r="N38" s="38">
        <f>N41+N42</f>
        <v>1700300</v>
      </c>
      <c r="O38" s="38"/>
      <c r="P38" s="39">
        <f>55.7+15</f>
        <v>70.7</v>
      </c>
      <c r="Q38" s="3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>
      <c r="A39" s="37" t="s">
        <v>153</v>
      </c>
      <c r="B39" s="37"/>
      <c r="C39" s="37"/>
      <c r="D39" s="37"/>
      <c r="E39" s="37"/>
      <c r="F39" s="21" t="s">
        <v>16</v>
      </c>
      <c r="G39" s="21"/>
      <c r="H39" s="21"/>
      <c r="I39" s="21">
        <v>2000070430</v>
      </c>
      <c r="J39" s="21"/>
      <c r="K39" s="21"/>
      <c r="L39" s="21"/>
      <c r="M39" s="14"/>
      <c r="N39" s="15"/>
      <c r="O39" s="15"/>
      <c r="P39" s="22">
        <f>P40:Q40</f>
        <v>479.8</v>
      </c>
      <c r="Q39" s="2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>
      <c r="A40" s="20" t="s">
        <v>34</v>
      </c>
      <c r="B40" s="20"/>
      <c r="C40" s="20"/>
      <c r="D40" s="20"/>
      <c r="E40" s="20"/>
      <c r="F40" s="21" t="s">
        <v>16</v>
      </c>
      <c r="G40" s="21"/>
      <c r="H40" s="21"/>
      <c r="I40" s="21">
        <v>2000070430</v>
      </c>
      <c r="J40" s="21"/>
      <c r="K40" s="21"/>
      <c r="L40" s="21"/>
      <c r="M40" s="14" t="s">
        <v>152</v>
      </c>
      <c r="N40" s="15"/>
      <c r="O40" s="15"/>
      <c r="P40" s="22">
        <v>479.8</v>
      </c>
      <c r="Q40" s="2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37" t="s">
        <v>103</v>
      </c>
      <c r="B41" s="37"/>
      <c r="C41" s="37"/>
      <c r="D41" s="37"/>
      <c r="E41" s="37"/>
      <c r="F41" s="21" t="s">
        <v>16</v>
      </c>
      <c r="G41" s="21"/>
      <c r="H41" s="21"/>
      <c r="I41" s="21" t="s">
        <v>110</v>
      </c>
      <c r="J41" s="21"/>
      <c r="K41" s="21"/>
      <c r="L41" s="21"/>
      <c r="M41" s="11"/>
      <c r="N41" s="38">
        <f>1575300</f>
        <v>1575300</v>
      </c>
      <c r="O41" s="38"/>
      <c r="P41" s="39">
        <f>P42+P43</f>
        <v>7025</v>
      </c>
      <c r="Q41" s="3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20" t="s">
        <v>9</v>
      </c>
      <c r="B42" s="20"/>
      <c r="C42" s="20"/>
      <c r="D42" s="20"/>
      <c r="E42" s="20"/>
      <c r="F42" s="21" t="s">
        <v>16</v>
      </c>
      <c r="G42" s="21"/>
      <c r="H42" s="21"/>
      <c r="I42" s="21" t="s">
        <v>110</v>
      </c>
      <c r="J42" s="21"/>
      <c r="K42" s="21"/>
      <c r="L42" s="21"/>
      <c r="M42" s="11">
        <v>240</v>
      </c>
      <c r="N42" s="38">
        <f>125000</f>
        <v>125000</v>
      </c>
      <c r="O42" s="38"/>
      <c r="P42" s="39">
        <f>1840+56.2+5000</f>
        <v>6896.2</v>
      </c>
      <c r="Q42" s="3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20" t="s">
        <v>11</v>
      </c>
      <c r="B43" s="20"/>
      <c r="C43" s="20"/>
      <c r="D43" s="20"/>
      <c r="E43" s="20"/>
      <c r="F43" s="45" t="s">
        <v>16</v>
      </c>
      <c r="G43" s="45"/>
      <c r="H43" s="45"/>
      <c r="I43" s="21" t="s">
        <v>110</v>
      </c>
      <c r="J43" s="21"/>
      <c r="K43" s="21"/>
      <c r="L43" s="21"/>
      <c r="M43" s="11">
        <v>850</v>
      </c>
      <c r="N43" s="15"/>
      <c r="O43" s="15"/>
      <c r="P43" s="39">
        <f>102.8+26</f>
        <v>128.8</v>
      </c>
      <c r="Q43" s="3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>
      <c r="A44" s="37" t="s">
        <v>104</v>
      </c>
      <c r="B44" s="37"/>
      <c r="C44" s="37"/>
      <c r="D44" s="37"/>
      <c r="E44" s="37"/>
      <c r="F44" s="45" t="s">
        <v>16</v>
      </c>
      <c r="G44" s="45"/>
      <c r="H44" s="45"/>
      <c r="I44" s="21">
        <v>2000080970</v>
      </c>
      <c r="J44" s="21"/>
      <c r="K44" s="21"/>
      <c r="L44" s="21"/>
      <c r="M44" s="11"/>
      <c r="N44" s="15"/>
      <c r="O44" s="15"/>
      <c r="P44" s="39">
        <f>P45</f>
        <v>23</v>
      </c>
      <c r="Q44" s="3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>
      <c r="A45" s="20" t="s">
        <v>105</v>
      </c>
      <c r="B45" s="20"/>
      <c r="C45" s="20"/>
      <c r="D45" s="20"/>
      <c r="E45" s="20"/>
      <c r="F45" s="45" t="s">
        <v>16</v>
      </c>
      <c r="G45" s="45"/>
      <c r="H45" s="45"/>
      <c r="I45" s="21">
        <v>2000080970</v>
      </c>
      <c r="J45" s="21"/>
      <c r="K45" s="21"/>
      <c r="L45" s="21"/>
      <c r="M45" s="11">
        <v>330</v>
      </c>
      <c r="N45" s="15"/>
      <c r="O45" s="15"/>
      <c r="P45" s="39">
        <f>11.5+11.5</f>
        <v>23</v>
      </c>
      <c r="Q45" s="3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46" t="s">
        <v>73</v>
      </c>
      <c r="B46" s="46"/>
      <c r="C46" s="46"/>
      <c r="D46" s="46"/>
      <c r="E46" s="46"/>
      <c r="F46" s="47" t="s">
        <v>74</v>
      </c>
      <c r="G46" s="47"/>
      <c r="H46" s="47"/>
      <c r="I46" s="47"/>
      <c r="J46" s="47"/>
      <c r="K46" s="47"/>
      <c r="L46" s="47"/>
      <c r="M46" s="12"/>
      <c r="N46" s="53">
        <f>N47+N50</f>
        <v>155000</v>
      </c>
      <c r="O46" s="53"/>
      <c r="P46" s="72">
        <f>P47+P50</f>
        <v>78.6</v>
      </c>
      <c r="Q46" s="7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 hidden="1">
      <c r="A47" s="48" t="s">
        <v>19</v>
      </c>
      <c r="B47" s="48"/>
      <c r="C47" s="48"/>
      <c r="D47" s="48"/>
      <c r="E47" s="48"/>
      <c r="F47" s="42" t="s">
        <v>18</v>
      </c>
      <c r="G47" s="42"/>
      <c r="H47" s="42"/>
      <c r="I47" s="43"/>
      <c r="J47" s="43"/>
      <c r="K47" s="43"/>
      <c r="L47" s="43"/>
      <c r="M47" s="13"/>
      <c r="N47" s="44">
        <f>50000</f>
        <v>50000</v>
      </c>
      <c r="O47" s="44"/>
      <c r="P47" s="71">
        <f>P48</f>
        <v>0</v>
      </c>
      <c r="Q47" s="7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 hidden="1">
      <c r="A48" s="37" t="s">
        <v>111</v>
      </c>
      <c r="B48" s="37"/>
      <c r="C48" s="37"/>
      <c r="D48" s="37"/>
      <c r="E48" s="37"/>
      <c r="F48" s="21" t="s">
        <v>18</v>
      </c>
      <c r="G48" s="21"/>
      <c r="H48" s="21"/>
      <c r="I48" s="21" t="s">
        <v>112</v>
      </c>
      <c r="J48" s="21"/>
      <c r="K48" s="21"/>
      <c r="L48" s="21"/>
      <c r="M48" s="14"/>
      <c r="N48" s="38">
        <f>50000</f>
        <v>50000</v>
      </c>
      <c r="O48" s="38"/>
      <c r="P48" s="39">
        <f>P49</f>
        <v>0</v>
      </c>
      <c r="Q48" s="39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 hidden="1">
      <c r="A49" s="20" t="s">
        <v>9</v>
      </c>
      <c r="B49" s="20"/>
      <c r="C49" s="20"/>
      <c r="D49" s="20"/>
      <c r="E49" s="20"/>
      <c r="F49" s="21" t="s">
        <v>18</v>
      </c>
      <c r="G49" s="21"/>
      <c r="H49" s="21"/>
      <c r="I49" s="21" t="s">
        <v>112</v>
      </c>
      <c r="J49" s="21"/>
      <c r="K49" s="21"/>
      <c r="L49" s="21"/>
      <c r="M49" s="11" t="s">
        <v>8</v>
      </c>
      <c r="N49" s="38">
        <f>50000</f>
        <v>50000</v>
      </c>
      <c r="O49" s="38"/>
      <c r="P49" s="39">
        <v>0</v>
      </c>
      <c r="Q49" s="39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48" t="s">
        <v>21</v>
      </c>
      <c r="B50" s="48"/>
      <c r="C50" s="48"/>
      <c r="D50" s="48"/>
      <c r="E50" s="48"/>
      <c r="F50" s="42" t="s">
        <v>20</v>
      </c>
      <c r="G50" s="42"/>
      <c r="H50" s="42"/>
      <c r="I50" s="43"/>
      <c r="J50" s="43"/>
      <c r="K50" s="43"/>
      <c r="L50" s="43"/>
      <c r="M50" s="13"/>
      <c r="N50" s="44">
        <f>105000</f>
        <v>105000</v>
      </c>
      <c r="O50" s="44"/>
      <c r="P50" s="71">
        <f>P51+P53</f>
        <v>78.6</v>
      </c>
      <c r="Q50" s="7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3.5" customHeight="1">
      <c r="A51" s="37" t="s">
        <v>147</v>
      </c>
      <c r="B51" s="37"/>
      <c r="C51" s="37"/>
      <c r="D51" s="37"/>
      <c r="E51" s="37"/>
      <c r="F51" s="54" t="s">
        <v>20</v>
      </c>
      <c r="G51" s="54"/>
      <c r="H51" s="54"/>
      <c r="I51" s="21">
        <v>2000070570</v>
      </c>
      <c r="J51" s="21"/>
      <c r="K51" s="21"/>
      <c r="L51" s="21"/>
      <c r="M51" s="18"/>
      <c r="N51" s="49">
        <f>105000</f>
        <v>105000</v>
      </c>
      <c r="O51" s="49"/>
      <c r="P51" s="39">
        <f>P52</f>
        <v>58.6</v>
      </c>
      <c r="Q51" s="39"/>
    </row>
    <row r="52" spans="1:29" s="1" customFormat="1" ht="48" customHeight="1">
      <c r="A52" s="20" t="s">
        <v>9</v>
      </c>
      <c r="B52" s="20"/>
      <c r="C52" s="20"/>
      <c r="D52" s="20"/>
      <c r="E52" s="20"/>
      <c r="F52" s="21" t="s">
        <v>20</v>
      </c>
      <c r="G52" s="21"/>
      <c r="H52" s="21"/>
      <c r="I52" s="21">
        <v>2000070570</v>
      </c>
      <c r="J52" s="21"/>
      <c r="K52" s="21"/>
      <c r="L52" s="21"/>
      <c r="M52" s="11" t="s">
        <v>8</v>
      </c>
      <c r="N52" s="38">
        <f>105000</f>
        <v>105000</v>
      </c>
      <c r="O52" s="38"/>
      <c r="P52" s="39">
        <v>58.6</v>
      </c>
      <c r="Q52" s="39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30" t="s">
        <v>175</v>
      </c>
      <c r="B53" s="31"/>
      <c r="C53" s="31"/>
      <c r="D53" s="31"/>
      <c r="E53" s="32"/>
      <c r="F53" s="21" t="s">
        <v>20</v>
      </c>
      <c r="G53" s="21"/>
      <c r="H53" s="21"/>
      <c r="I53" s="27">
        <v>1000170190</v>
      </c>
      <c r="J53" s="33"/>
      <c r="K53" s="33"/>
      <c r="L53" s="34"/>
      <c r="M53" s="11"/>
      <c r="N53" s="15"/>
      <c r="O53" s="15"/>
      <c r="P53" s="22">
        <f>P54</f>
        <v>20</v>
      </c>
      <c r="Q53" s="2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1" customFormat="1" ht="48" customHeight="1">
      <c r="A54" s="20" t="s">
        <v>9</v>
      </c>
      <c r="B54" s="20"/>
      <c r="C54" s="20"/>
      <c r="D54" s="20"/>
      <c r="E54" s="20"/>
      <c r="F54" s="21" t="s">
        <v>20</v>
      </c>
      <c r="G54" s="21"/>
      <c r="H54" s="21"/>
      <c r="I54" s="27">
        <v>1000170190</v>
      </c>
      <c r="J54" s="33"/>
      <c r="K54" s="33"/>
      <c r="L54" s="34"/>
      <c r="M54" s="11" t="s">
        <v>8</v>
      </c>
      <c r="N54" s="15"/>
      <c r="O54" s="15"/>
      <c r="P54" s="22">
        <v>20</v>
      </c>
      <c r="Q54" s="23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" customFormat="1" ht="28.5" customHeight="1">
      <c r="A55" s="46" t="s">
        <v>75</v>
      </c>
      <c r="B55" s="46"/>
      <c r="C55" s="46"/>
      <c r="D55" s="46"/>
      <c r="E55" s="46"/>
      <c r="F55" s="47" t="s">
        <v>85</v>
      </c>
      <c r="G55" s="47"/>
      <c r="H55" s="47"/>
      <c r="I55" s="47"/>
      <c r="J55" s="47"/>
      <c r="K55" s="47"/>
      <c r="L55" s="47"/>
      <c r="M55" s="12"/>
      <c r="N55" s="53" t="e">
        <f>N56+N64</f>
        <v>#REF!</v>
      </c>
      <c r="O55" s="53"/>
      <c r="P55" s="56">
        <f>P56+P64</f>
        <v>29313.8</v>
      </c>
      <c r="Q55" s="5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31.5" customHeight="1">
      <c r="A56" s="48" t="s">
        <v>23</v>
      </c>
      <c r="B56" s="48"/>
      <c r="C56" s="48"/>
      <c r="D56" s="48"/>
      <c r="E56" s="48"/>
      <c r="F56" s="42" t="s">
        <v>22</v>
      </c>
      <c r="G56" s="42"/>
      <c r="H56" s="42"/>
      <c r="I56" s="43"/>
      <c r="J56" s="43"/>
      <c r="K56" s="43"/>
      <c r="L56" s="43"/>
      <c r="M56" s="13"/>
      <c r="N56" s="44" t="e">
        <f>N59+#REF!+#REF!</f>
        <v>#REF!</v>
      </c>
      <c r="O56" s="44"/>
      <c r="P56" s="71">
        <f>SUM(P59)+P62+P57</f>
        <v>22460.8</v>
      </c>
      <c r="Q56" s="71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87.75" customHeight="1">
      <c r="A57" s="69" t="s">
        <v>176</v>
      </c>
      <c r="B57" s="69"/>
      <c r="C57" s="69"/>
      <c r="D57" s="69"/>
      <c r="E57" s="69"/>
      <c r="F57" s="21" t="s">
        <v>22</v>
      </c>
      <c r="G57" s="21"/>
      <c r="H57" s="21"/>
      <c r="I57" s="21">
        <v>2000043180</v>
      </c>
      <c r="J57" s="21"/>
      <c r="K57" s="21"/>
      <c r="L57" s="21"/>
      <c r="M57" s="14"/>
      <c r="N57" s="38">
        <f>N58+N59</f>
        <v>29768000</v>
      </c>
      <c r="O57" s="38"/>
      <c r="P57" s="39">
        <f>P58</f>
        <v>7976.7</v>
      </c>
      <c r="Q57" s="39"/>
      <c r="R57" s="10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44.25" customHeight="1">
      <c r="A58" s="20" t="s">
        <v>9</v>
      </c>
      <c r="B58" s="20"/>
      <c r="C58" s="20"/>
      <c r="D58" s="20"/>
      <c r="E58" s="20"/>
      <c r="F58" s="21" t="s">
        <v>22</v>
      </c>
      <c r="G58" s="21"/>
      <c r="H58" s="21"/>
      <c r="I58" s="21">
        <v>2000043180</v>
      </c>
      <c r="J58" s="21"/>
      <c r="K58" s="21"/>
      <c r="L58" s="21"/>
      <c r="M58" s="11" t="s">
        <v>8</v>
      </c>
      <c r="N58" s="38">
        <f>13709000</f>
        <v>13709000</v>
      </c>
      <c r="O58" s="38"/>
      <c r="P58" s="39">
        <v>7976.7</v>
      </c>
      <c r="Q58" s="39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6" customHeight="1">
      <c r="A59" s="37" t="s">
        <v>25</v>
      </c>
      <c r="B59" s="37"/>
      <c r="C59" s="37"/>
      <c r="D59" s="37"/>
      <c r="E59" s="37"/>
      <c r="F59" s="21" t="s">
        <v>22</v>
      </c>
      <c r="G59" s="21"/>
      <c r="H59" s="21"/>
      <c r="I59" s="21" t="s">
        <v>114</v>
      </c>
      <c r="J59" s="21"/>
      <c r="K59" s="21"/>
      <c r="L59" s="21"/>
      <c r="M59" s="14"/>
      <c r="N59" s="38">
        <f>N60+N62</f>
        <v>16059000</v>
      </c>
      <c r="O59" s="38"/>
      <c r="P59" s="39">
        <f>P60+P61:Q61</f>
        <v>528.1</v>
      </c>
      <c r="Q59" s="39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7.25" customHeight="1">
      <c r="A60" s="20" t="s">
        <v>9</v>
      </c>
      <c r="B60" s="20"/>
      <c r="C60" s="20"/>
      <c r="D60" s="20"/>
      <c r="E60" s="20"/>
      <c r="F60" s="21" t="s">
        <v>22</v>
      </c>
      <c r="G60" s="21"/>
      <c r="H60" s="21"/>
      <c r="I60" s="21" t="s">
        <v>114</v>
      </c>
      <c r="J60" s="21"/>
      <c r="K60" s="21"/>
      <c r="L60" s="21"/>
      <c r="M60" s="11" t="s">
        <v>8</v>
      </c>
      <c r="N60" s="38">
        <f>13709000</f>
        <v>13709000</v>
      </c>
      <c r="O60" s="38"/>
      <c r="P60" s="39">
        <v>323.1</v>
      </c>
      <c r="Q60" s="39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24.75" customHeight="1">
      <c r="A61" s="20" t="s">
        <v>11</v>
      </c>
      <c r="B61" s="20"/>
      <c r="C61" s="20"/>
      <c r="D61" s="20"/>
      <c r="E61" s="20"/>
      <c r="F61" s="21" t="s">
        <v>22</v>
      </c>
      <c r="G61" s="21"/>
      <c r="H61" s="21"/>
      <c r="I61" s="21" t="s">
        <v>114</v>
      </c>
      <c r="J61" s="21"/>
      <c r="K61" s="21"/>
      <c r="L61" s="21"/>
      <c r="M61" s="11">
        <v>850</v>
      </c>
      <c r="N61" s="15"/>
      <c r="O61" s="15"/>
      <c r="P61" s="22">
        <v>205</v>
      </c>
      <c r="Q61" s="23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1" customFormat="1" ht="27.75" customHeight="1">
      <c r="A62" s="37" t="s">
        <v>113</v>
      </c>
      <c r="B62" s="37"/>
      <c r="C62" s="37"/>
      <c r="D62" s="37"/>
      <c r="E62" s="37"/>
      <c r="F62" s="21" t="s">
        <v>22</v>
      </c>
      <c r="G62" s="21"/>
      <c r="H62" s="21"/>
      <c r="I62" s="21" t="s">
        <v>115</v>
      </c>
      <c r="J62" s="21"/>
      <c r="K62" s="21"/>
      <c r="L62" s="21"/>
      <c r="M62" s="11"/>
      <c r="N62" s="38">
        <f>2350000</f>
        <v>2350000</v>
      </c>
      <c r="O62" s="38"/>
      <c r="P62" s="39">
        <f>P63</f>
        <v>13956</v>
      </c>
      <c r="Q62" s="39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8" customHeight="1">
      <c r="A63" s="20" t="s">
        <v>9</v>
      </c>
      <c r="B63" s="20"/>
      <c r="C63" s="20"/>
      <c r="D63" s="20"/>
      <c r="E63" s="20"/>
      <c r="F63" s="45" t="s">
        <v>22</v>
      </c>
      <c r="G63" s="45"/>
      <c r="H63" s="45"/>
      <c r="I63" s="21" t="s">
        <v>115</v>
      </c>
      <c r="J63" s="21"/>
      <c r="K63" s="21"/>
      <c r="L63" s="21"/>
      <c r="M63" s="11">
        <v>240</v>
      </c>
      <c r="N63" s="15"/>
      <c r="O63" s="15"/>
      <c r="P63" s="39">
        <f>13956</f>
        <v>13956</v>
      </c>
      <c r="Q63" s="39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3" customFormat="1" ht="30.75" customHeight="1">
      <c r="A64" s="48" t="s">
        <v>27</v>
      </c>
      <c r="B64" s="48"/>
      <c r="C64" s="48"/>
      <c r="D64" s="48"/>
      <c r="E64" s="48"/>
      <c r="F64" s="42" t="s">
        <v>26</v>
      </c>
      <c r="G64" s="42"/>
      <c r="H64" s="42"/>
      <c r="I64" s="43"/>
      <c r="J64" s="43"/>
      <c r="K64" s="43"/>
      <c r="L64" s="43"/>
      <c r="M64" s="13"/>
      <c r="N64" s="44" t="e">
        <f>N65+N70</f>
        <v>#REF!</v>
      </c>
      <c r="O64" s="44"/>
      <c r="P64" s="71">
        <f>P65+P69+P71</f>
        <v>6853</v>
      </c>
      <c r="Q64" s="71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50.25" customHeight="1">
      <c r="A65" s="20" t="s">
        <v>28</v>
      </c>
      <c r="B65" s="20"/>
      <c r="C65" s="20"/>
      <c r="D65" s="20"/>
      <c r="E65" s="20"/>
      <c r="F65" s="21" t="s">
        <v>26</v>
      </c>
      <c r="G65" s="21"/>
      <c r="H65" s="21"/>
      <c r="I65" s="21" t="s">
        <v>116</v>
      </c>
      <c r="J65" s="21"/>
      <c r="K65" s="21"/>
      <c r="L65" s="21"/>
      <c r="M65" s="14"/>
      <c r="N65" s="38">
        <f>N66+N67+N69</f>
        <v>5281000</v>
      </c>
      <c r="O65" s="38"/>
      <c r="P65" s="39">
        <f>P66+P67+P68</f>
        <v>6033</v>
      </c>
      <c r="Q65" s="3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3.5" customHeight="1">
      <c r="A66" s="20" t="s">
        <v>30</v>
      </c>
      <c r="B66" s="20"/>
      <c r="C66" s="20"/>
      <c r="D66" s="20"/>
      <c r="E66" s="20"/>
      <c r="F66" s="21" t="s">
        <v>26</v>
      </c>
      <c r="G66" s="21"/>
      <c r="H66" s="21"/>
      <c r="I66" s="21" t="s">
        <v>116</v>
      </c>
      <c r="J66" s="21"/>
      <c r="K66" s="21"/>
      <c r="L66" s="21"/>
      <c r="M66" s="11" t="s">
        <v>29</v>
      </c>
      <c r="N66" s="38">
        <f>4421000</f>
        <v>4421000</v>
      </c>
      <c r="O66" s="38"/>
      <c r="P66" s="39">
        <v>5256.8</v>
      </c>
      <c r="Q66" s="3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50.25" customHeight="1">
      <c r="A67" s="20" t="s">
        <v>9</v>
      </c>
      <c r="B67" s="20"/>
      <c r="C67" s="20"/>
      <c r="D67" s="20"/>
      <c r="E67" s="20"/>
      <c r="F67" s="21" t="s">
        <v>26</v>
      </c>
      <c r="G67" s="21"/>
      <c r="H67" s="21"/>
      <c r="I67" s="21" t="s">
        <v>116</v>
      </c>
      <c r="J67" s="21"/>
      <c r="K67" s="21"/>
      <c r="L67" s="21"/>
      <c r="M67" s="11" t="s">
        <v>8</v>
      </c>
      <c r="N67" s="38">
        <f>858900</f>
        <v>858900</v>
      </c>
      <c r="O67" s="38"/>
      <c r="P67" s="39">
        <v>766.2</v>
      </c>
      <c r="Q67" s="39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9" customHeight="1">
      <c r="A68" s="20" t="s">
        <v>11</v>
      </c>
      <c r="B68" s="20"/>
      <c r="C68" s="20"/>
      <c r="D68" s="20"/>
      <c r="E68" s="20"/>
      <c r="F68" s="21" t="s">
        <v>26</v>
      </c>
      <c r="G68" s="21"/>
      <c r="H68" s="21"/>
      <c r="I68" s="21" t="s">
        <v>116</v>
      </c>
      <c r="J68" s="21"/>
      <c r="K68" s="21"/>
      <c r="L68" s="21"/>
      <c r="M68" s="11">
        <v>850</v>
      </c>
      <c r="N68" s="15"/>
      <c r="O68" s="15"/>
      <c r="P68" s="22">
        <v>10</v>
      </c>
      <c r="Q68" s="23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32.25" customHeight="1">
      <c r="A69" s="37" t="s">
        <v>155</v>
      </c>
      <c r="B69" s="37"/>
      <c r="C69" s="37"/>
      <c r="D69" s="37"/>
      <c r="E69" s="37"/>
      <c r="F69" s="21" t="s">
        <v>26</v>
      </c>
      <c r="G69" s="21"/>
      <c r="H69" s="21"/>
      <c r="I69" s="21" t="s">
        <v>117</v>
      </c>
      <c r="J69" s="21"/>
      <c r="K69" s="21"/>
      <c r="L69" s="21"/>
      <c r="M69" s="11"/>
      <c r="N69" s="38">
        <f>1100</f>
        <v>1100</v>
      </c>
      <c r="O69" s="38"/>
      <c r="P69" s="39">
        <f>P70</f>
        <v>90</v>
      </c>
      <c r="Q69" s="39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" customFormat="1" ht="47.25" customHeight="1">
      <c r="A70" s="20" t="s">
        <v>9</v>
      </c>
      <c r="B70" s="20"/>
      <c r="C70" s="20"/>
      <c r="D70" s="20"/>
      <c r="E70" s="20"/>
      <c r="F70" s="21" t="s">
        <v>26</v>
      </c>
      <c r="G70" s="21"/>
      <c r="H70" s="21"/>
      <c r="I70" s="21" t="s">
        <v>117</v>
      </c>
      <c r="J70" s="21"/>
      <c r="K70" s="21"/>
      <c r="L70" s="21"/>
      <c r="M70" s="14" t="s">
        <v>8</v>
      </c>
      <c r="N70" s="38" t="e">
        <f>#REF!+#REF!+#REF!</f>
        <v>#REF!</v>
      </c>
      <c r="O70" s="38"/>
      <c r="P70" s="39">
        <v>90</v>
      </c>
      <c r="Q70" s="39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34.5" customHeight="1">
      <c r="A71" s="37" t="s">
        <v>156</v>
      </c>
      <c r="B71" s="37"/>
      <c r="C71" s="37"/>
      <c r="D71" s="37"/>
      <c r="E71" s="37"/>
      <c r="F71" s="21" t="s">
        <v>26</v>
      </c>
      <c r="G71" s="21"/>
      <c r="H71" s="21"/>
      <c r="I71" s="21">
        <v>2000070470</v>
      </c>
      <c r="J71" s="21"/>
      <c r="K71" s="21"/>
      <c r="L71" s="21"/>
      <c r="M71" s="11"/>
      <c r="N71" s="38">
        <f>1100</f>
        <v>1100</v>
      </c>
      <c r="O71" s="38"/>
      <c r="P71" s="39">
        <f>P72</f>
        <v>730</v>
      </c>
      <c r="Q71" s="39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47.25" customHeight="1">
      <c r="A72" s="20" t="s">
        <v>9</v>
      </c>
      <c r="B72" s="20"/>
      <c r="C72" s="20"/>
      <c r="D72" s="20"/>
      <c r="E72" s="20"/>
      <c r="F72" s="21" t="s">
        <v>26</v>
      </c>
      <c r="G72" s="21"/>
      <c r="H72" s="21"/>
      <c r="I72" s="21">
        <v>2000070470</v>
      </c>
      <c r="J72" s="21"/>
      <c r="K72" s="21"/>
      <c r="L72" s="21"/>
      <c r="M72" s="14" t="s">
        <v>8</v>
      </c>
      <c r="N72" s="38" t="e">
        <f>#REF!+#REF!+#REF!</f>
        <v>#REF!</v>
      </c>
      <c r="O72" s="38"/>
      <c r="P72" s="39">
        <v>730</v>
      </c>
      <c r="Q72" s="39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3" customFormat="1" ht="25.5" customHeight="1">
      <c r="A73" s="46" t="s">
        <v>76</v>
      </c>
      <c r="B73" s="46"/>
      <c r="C73" s="46"/>
      <c r="D73" s="46"/>
      <c r="E73" s="46"/>
      <c r="F73" s="47" t="s">
        <v>77</v>
      </c>
      <c r="G73" s="47"/>
      <c r="H73" s="47"/>
      <c r="I73" s="47"/>
      <c r="J73" s="47"/>
      <c r="K73" s="47"/>
      <c r="L73" s="47"/>
      <c r="M73" s="12"/>
      <c r="N73" s="53" t="e">
        <f>N74+N87+N92+N111</f>
        <v>#REF!</v>
      </c>
      <c r="O73" s="53"/>
      <c r="P73" s="56">
        <f>SUM(P74+P87+P92+P111)</f>
        <v>109641.9</v>
      </c>
      <c r="Q73" s="56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3" customFormat="1" ht="24" customHeight="1">
      <c r="A74" s="48" t="s">
        <v>32</v>
      </c>
      <c r="B74" s="48"/>
      <c r="C74" s="48"/>
      <c r="D74" s="48"/>
      <c r="E74" s="48"/>
      <c r="F74" s="42" t="s">
        <v>31</v>
      </c>
      <c r="G74" s="42"/>
      <c r="H74" s="42"/>
      <c r="I74" s="43"/>
      <c r="J74" s="43"/>
      <c r="K74" s="43"/>
      <c r="L74" s="43"/>
      <c r="M74" s="13"/>
      <c r="N74" s="44" t="e">
        <f>N79+N83+#REF!+#REF!+#REF!</f>
        <v>#REF!</v>
      </c>
      <c r="O74" s="44"/>
      <c r="P74" s="71">
        <f>SUM(P79+P83)+P85+P75+P77</f>
        <v>82501.1</v>
      </c>
      <c r="Q74" s="71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3" customFormat="1" ht="109.5" customHeight="1">
      <c r="A75" s="75" t="s">
        <v>169</v>
      </c>
      <c r="B75" s="76"/>
      <c r="C75" s="76"/>
      <c r="D75" s="76"/>
      <c r="E75" s="77"/>
      <c r="F75" s="21" t="s">
        <v>31</v>
      </c>
      <c r="G75" s="21"/>
      <c r="H75" s="21"/>
      <c r="I75" s="21">
        <v>2000009502</v>
      </c>
      <c r="J75" s="21"/>
      <c r="K75" s="21"/>
      <c r="L75" s="21"/>
      <c r="M75" s="18"/>
      <c r="N75" s="19"/>
      <c r="O75" s="19"/>
      <c r="P75" s="22">
        <f>P76</f>
        <v>76086</v>
      </c>
      <c r="Q75" s="23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3" customFormat="1" ht="24" customHeight="1">
      <c r="A76" s="20" t="s">
        <v>24</v>
      </c>
      <c r="B76" s="20"/>
      <c r="C76" s="20"/>
      <c r="D76" s="20"/>
      <c r="E76" s="20"/>
      <c r="F76" s="21" t="s">
        <v>31</v>
      </c>
      <c r="G76" s="21"/>
      <c r="H76" s="21"/>
      <c r="I76" s="21">
        <v>2000009502</v>
      </c>
      <c r="J76" s="21"/>
      <c r="K76" s="21"/>
      <c r="L76" s="21"/>
      <c r="M76" s="18" t="s">
        <v>166</v>
      </c>
      <c r="N76" s="19"/>
      <c r="O76" s="19"/>
      <c r="P76" s="22">
        <v>76086</v>
      </c>
      <c r="Q76" s="2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3" customFormat="1" ht="96.75" customHeight="1">
      <c r="A77" s="75" t="s">
        <v>167</v>
      </c>
      <c r="B77" s="76"/>
      <c r="C77" s="76"/>
      <c r="D77" s="76"/>
      <c r="E77" s="77"/>
      <c r="F77" s="21" t="s">
        <v>31</v>
      </c>
      <c r="G77" s="21"/>
      <c r="H77" s="21"/>
      <c r="I77" s="21">
        <v>2000009602</v>
      </c>
      <c r="J77" s="21"/>
      <c r="K77" s="21"/>
      <c r="L77" s="21"/>
      <c r="M77" s="18"/>
      <c r="N77" s="19"/>
      <c r="O77" s="19"/>
      <c r="P77" s="22">
        <f>P78</f>
        <v>1285.5</v>
      </c>
      <c r="Q77" s="23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3" customFormat="1" ht="24" customHeight="1">
      <c r="A78" s="20" t="s">
        <v>24</v>
      </c>
      <c r="B78" s="20"/>
      <c r="C78" s="20"/>
      <c r="D78" s="20"/>
      <c r="E78" s="20"/>
      <c r="F78" s="21" t="s">
        <v>31</v>
      </c>
      <c r="G78" s="21"/>
      <c r="H78" s="21"/>
      <c r="I78" s="21">
        <v>2000009602</v>
      </c>
      <c r="J78" s="21"/>
      <c r="K78" s="21"/>
      <c r="L78" s="21"/>
      <c r="M78" s="18" t="s">
        <v>166</v>
      </c>
      <c r="N78" s="19"/>
      <c r="O78" s="19"/>
      <c r="P78" s="22">
        <v>1285.5</v>
      </c>
      <c r="Q78" s="23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1" customFormat="1" ht="27" customHeight="1">
      <c r="A79" s="37" t="s">
        <v>33</v>
      </c>
      <c r="B79" s="37"/>
      <c r="C79" s="37"/>
      <c r="D79" s="37"/>
      <c r="E79" s="37"/>
      <c r="F79" s="21" t="s">
        <v>31</v>
      </c>
      <c r="G79" s="21"/>
      <c r="H79" s="21"/>
      <c r="I79" s="21" t="s">
        <v>119</v>
      </c>
      <c r="J79" s="21"/>
      <c r="K79" s="21"/>
      <c r="L79" s="21"/>
      <c r="M79" s="14"/>
      <c r="N79" s="38" t="e">
        <f>N80+#REF!</f>
        <v>#REF!</v>
      </c>
      <c r="O79" s="38"/>
      <c r="P79" s="39">
        <f>P80+P81+P82</f>
        <v>3209.8</v>
      </c>
      <c r="Q79" s="39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52.5" customHeight="1">
      <c r="A80" s="20" t="s">
        <v>9</v>
      </c>
      <c r="B80" s="20"/>
      <c r="C80" s="20"/>
      <c r="D80" s="20"/>
      <c r="E80" s="20"/>
      <c r="F80" s="21" t="s">
        <v>31</v>
      </c>
      <c r="G80" s="21"/>
      <c r="H80" s="21"/>
      <c r="I80" s="21" t="s">
        <v>119</v>
      </c>
      <c r="J80" s="21"/>
      <c r="K80" s="21"/>
      <c r="L80" s="21"/>
      <c r="M80" s="11" t="s">
        <v>8</v>
      </c>
      <c r="N80" s="38">
        <f>5000800-5000</f>
        <v>4995800</v>
      </c>
      <c r="O80" s="38"/>
      <c r="P80" s="39">
        <v>2880.8</v>
      </c>
      <c r="Q80" s="39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136.5" customHeight="1">
      <c r="A81" s="20" t="s">
        <v>34</v>
      </c>
      <c r="B81" s="20"/>
      <c r="C81" s="20"/>
      <c r="D81" s="20"/>
      <c r="E81" s="20"/>
      <c r="F81" s="21" t="s">
        <v>31</v>
      </c>
      <c r="G81" s="21"/>
      <c r="H81" s="21"/>
      <c r="I81" s="21" t="s">
        <v>119</v>
      </c>
      <c r="J81" s="21"/>
      <c r="K81" s="21"/>
      <c r="L81" s="21"/>
      <c r="M81" s="11">
        <v>830</v>
      </c>
      <c r="N81" s="15"/>
      <c r="O81" s="15"/>
      <c r="P81" s="22">
        <v>239</v>
      </c>
      <c r="Q81" s="23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38.25" customHeight="1">
      <c r="A82" s="20" t="s">
        <v>11</v>
      </c>
      <c r="B82" s="20"/>
      <c r="C82" s="20"/>
      <c r="D82" s="20"/>
      <c r="E82" s="20"/>
      <c r="F82" s="21" t="s">
        <v>31</v>
      </c>
      <c r="G82" s="21"/>
      <c r="H82" s="21"/>
      <c r="I82" s="21" t="s">
        <v>119</v>
      </c>
      <c r="J82" s="21"/>
      <c r="K82" s="21"/>
      <c r="L82" s="21"/>
      <c r="M82" s="11">
        <v>850</v>
      </c>
      <c r="N82" s="15"/>
      <c r="O82" s="15"/>
      <c r="P82" s="22">
        <f>80+10</f>
        <v>90</v>
      </c>
      <c r="Q82" s="2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48.75" customHeight="1">
      <c r="A83" s="37" t="s">
        <v>118</v>
      </c>
      <c r="B83" s="37"/>
      <c r="C83" s="37"/>
      <c r="D83" s="37"/>
      <c r="E83" s="37"/>
      <c r="F83" s="21" t="s">
        <v>31</v>
      </c>
      <c r="G83" s="21"/>
      <c r="H83" s="21"/>
      <c r="I83" s="21" t="s">
        <v>120</v>
      </c>
      <c r="J83" s="21"/>
      <c r="K83" s="21"/>
      <c r="L83" s="21"/>
      <c r="M83" s="14"/>
      <c r="N83" s="38">
        <f>1050000</f>
        <v>1050000</v>
      </c>
      <c r="O83" s="38"/>
      <c r="P83" s="39">
        <f>P84</f>
        <v>1602.2</v>
      </c>
      <c r="Q83" s="39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47.25" customHeight="1">
      <c r="A84" s="20" t="s">
        <v>9</v>
      </c>
      <c r="B84" s="20"/>
      <c r="C84" s="20"/>
      <c r="D84" s="20"/>
      <c r="E84" s="20"/>
      <c r="F84" s="21" t="s">
        <v>31</v>
      </c>
      <c r="G84" s="21"/>
      <c r="H84" s="21"/>
      <c r="I84" s="21" t="s">
        <v>120</v>
      </c>
      <c r="J84" s="21"/>
      <c r="K84" s="21"/>
      <c r="L84" s="21"/>
      <c r="M84" s="11" t="s">
        <v>8</v>
      </c>
      <c r="N84" s="38">
        <f>1050000</f>
        <v>1050000</v>
      </c>
      <c r="O84" s="38"/>
      <c r="P84" s="39">
        <v>1602.2</v>
      </c>
      <c r="Q84" s="39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69" customHeight="1">
      <c r="A85" s="37" t="s">
        <v>157</v>
      </c>
      <c r="B85" s="37"/>
      <c r="C85" s="37"/>
      <c r="D85" s="37"/>
      <c r="E85" s="37"/>
      <c r="F85" s="45" t="s">
        <v>31</v>
      </c>
      <c r="G85" s="45"/>
      <c r="H85" s="45"/>
      <c r="I85" s="45" t="s">
        <v>158</v>
      </c>
      <c r="J85" s="45"/>
      <c r="K85" s="45"/>
      <c r="L85" s="45"/>
      <c r="M85" s="11"/>
      <c r="N85" s="15"/>
      <c r="O85" s="15">
        <f>O86</f>
        <v>5000</v>
      </c>
      <c r="P85" s="39">
        <f>P86</f>
        <v>317.6</v>
      </c>
      <c r="Q85" s="39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30.75" customHeight="1">
      <c r="A86" s="20" t="s">
        <v>24</v>
      </c>
      <c r="B86" s="20"/>
      <c r="C86" s="20"/>
      <c r="D86" s="20"/>
      <c r="E86" s="20"/>
      <c r="F86" s="45" t="s">
        <v>31</v>
      </c>
      <c r="G86" s="45"/>
      <c r="H86" s="45"/>
      <c r="I86" s="45" t="s">
        <v>158</v>
      </c>
      <c r="J86" s="45"/>
      <c r="K86" s="45"/>
      <c r="L86" s="45"/>
      <c r="M86" s="11">
        <v>410</v>
      </c>
      <c r="N86" s="15"/>
      <c r="O86" s="15">
        <v>5000</v>
      </c>
      <c r="P86" s="39">
        <v>317.6</v>
      </c>
      <c r="Q86" s="39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3" customFormat="1" ht="24.75" customHeight="1">
      <c r="A87" s="48" t="s">
        <v>36</v>
      </c>
      <c r="B87" s="48"/>
      <c r="C87" s="48"/>
      <c r="D87" s="48"/>
      <c r="E87" s="48"/>
      <c r="F87" s="42" t="s">
        <v>35</v>
      </c>
      <c r="G87" s="42"/>
      <c r="H87" s="42"/>
      <c r="I87" s="43"/>
      <c r="J87" s="43"/>
      <c r="K87" s="43"/>
      <c r="L87" s="43"/>
      <c r="M87" s="13"/>
      <c r="N87" s="44" t="e">
        <f>N88</f>
        <v>#REF!</v>
      </c>
      <c r="O87" s="44"/>
      <c r="P87" s="71">
        <f>P88+P90</f>
        <v>1900</v>
      </c>
      <c r="Q87" s="7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1" customFormat="1" ht="33" customHeight="1">
      <c r="A88" s="37" t="s">
        <v>121</v>
      </c>
      <c r="B88" s="37"/>
      <c r="C88" s="37"/>
      <c r="D88" s="37"/>
      <c r="E88" s="37"/>
      <c r="F88" s="21" t="s">
        <v>35</v>
      </c>
      <c r="G88" s="21"/>
      <c r="H88" s="21"/>
      <c r="I88" s="21" t="s">
        <v>122</v>
      </c>
      <c r="J88" s="21"/>
      <c r="K88" s="21"/>
      <c r="L88" s="21"/>
      <c r="M88" s="14"/>
      <c r="N88" s="38" t="e">
        <f>N89+#REF!</f>
        <v>#REF!</v>
      </c>
      <c r="O88" s="38"/>
      <c r="P88" s="39">
        <f>P89</f>
        <v>1861</v>
      </c>
      <c r="Q88" s="39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61.5" customHeight="1">
      <c r="A89" s="20" t="s">
        <v>37</v>
      </c>
      <c r="B89" s="20"/>
      <c r="C89" s="20"/>
      <c r="D89" s="20"/>
      <c r="E89" s="20"/>
      <c r="F89" s="21" t="s">
        <v>35</v>
      </c>
      <c r="G89" s="21"/>
      <c r="H89" s="21"/>
      <c r="I89" s="21" t="s">
        <v>122</v>
      </c>
      <c r="J89" s="21"/>
      <c r="K89" s="21"/>
      <c r="L89" s="21"/>
      <c r="M89" s="11">
        <v>810</v>
      </c>
      <c r="N89" s="38">
        <f>7143000-6531100</f>
        <v>611900</v>
      </c>
      <c r="O89" s="38"/>
      <c r="P89" s="39">
        <v>1861</v>
      </c>
      <c r="Q89" s="39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" customFormat="1" ht="31.5" customHeight="1">
      <c r="A90" s="30" t="s">
        <v>170</v>
      </c>
      <c r="B90" s="31"/>
      <c r="C90" s="31"/>
      <c r="D90" s="31"/>
      <c r="E90" s="32"/>
      <c r="F90" s="21" t="s">
        <v>35</v>
      </c>
      <c r="G90" s="21"/>
      <c r="H90" s="21"/>
      <c r="I90" s="21">
        <v>2000070360</v>
      </c>
      <c r="J90" s="21"/>
      <c r="K90" s="21"/>
      <c r="L90" s="21"/>
      <c r="M90" s="11"/>
      <c r="N90" s="15"/>
      <c r="O90" s="15"/>
      <c r="P90" s="22">
        <f>P91</f>
        <v>39</v>
      </c>
      <c r="Q90" s="23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36.75" customHeight="1">
      <c r="A91" s="20" t="s">
        <v>9</v>
      </c>
      <c r="B91" s="20"/>
      <c r="C91" s="20"/>
      <c r="D91" s="20"/>
      <c r="E91" s="20"/>
      <c r="F91" s="21" t="s">
        <v>35</v>
      </c>
      <c r="G91" s="21"/>
      <c r="H91" s="21"/>
      <c r="I91" s="21">
        <v>2000070360</v>
      </c>
      <c r="J91" s="21"/>
      <c r="K91" s="21"/>
      <c r="L91" s="21"/>
      <c r="M91" s="11" t="s">
        <v>8</v>
      </c>
      <c r="N91" s="38">
        <f>9200000</f>
        <v>9200000</v>
      </c>
      <c r="O91" s="38"/>
      <c r="P91" s="39">
        <v>39</v>
      </c>
      <c r="Q91" s="39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3" customFormat="1" ht="27" customHeight="1">
      <c r="A92" s="48" t="s">
        <v>39</v>
      </c>
      <c r="B92" s="48"/>
      <c r="C92" s="48"/>
      <c r="D92" s="48"/>
      <c r="E92" s="48"/>
      <c r="F92" s="42" t="s">
        <v>38</v>
      </c>
      <c r="G92" s="42"/>
      <c r="H92" s="42"/>
      <c r="I92" s="43"/>
      <c r="J92" s="43"/>
      <c r="K92" s="43"/>
      <c r="L92" s="43"/>
      <c r="M92" s="13"/>
      <c r="N92" s="44" t="e">
        <f>N93+N95+N97+N99+#REF!</f>
        <v>#REF!</v>
      </c>
      <c r="O92" s="44"/>
      <c r="P92" s="71">
        <f>P93+P95+P97+P99+P104+P101+P105+P109</f>
        <v>19345.9</v>
      </c>
      <c r="Q92" s="71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1" customFormat="1" ht="25.5" customHeight="1">
      <c r="A93" s="20" t="s">
        <v>40</v>
      </c>
      <c r="B93" s="20"/>
      <c r="C93" s="20"/>
      <c r="D93" s="20"/>
      <c r="E93" s="20"/>
      <c r="F93" s="21" t="s">
        <v>38</v>
      </c>
      <c r="G93" s="21"/>
      <c r="H93" s="21"/>
      <c r="I93" s="21" t="s">
        <v>123</v>
      </c>
      <c r="J93" s="21"/>
      <c r="K93" s="21"/>
      <c r="L93" s="21"/>
      <c r="M93" s="14"/>
      <c r="N93" s="38">
        <f>9200000</f>
        <v>9200000</v>
      </c>
      <c r="O93" s="38"/>
      <c r="P93" s="39">
        <f>P94</f>
        <v>9110.9</v>
      </c>
      <c r="Q93" s="39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49.5" customHeight="1">
      <c r="A94" s="20" t="s">
        <v>9</v>
      </c>
      <c r="B94" s="20"/>
      <c r="C94" s="20"/>
      <c r="D94" s="20"/>
      <c r="E94" s="20"/>
      <c r="F94" s="21" t="s">
        <v>38</v>
      </c>
      <c r="G94" s="21"/>
      <c r="H94" s="21"/>
      <c r="I94" s="21" t="s">
        <v>123</v>
      </c>
      <c r="J94" s="21"/>
      <c r="K94" s="21"/>
      <c r="L94" s="21"/>
      <c r="M94" s="11" t="s">
        <v>8</v>
      </c>
      <c r="N94" s="38">
        <f>9200000</f>
        <v>9200000</v>
      </c>
      <c r="O94" s="38"/>
      <c r="P94" s="39">
        <v>9110.9</v>
      </c>
      <c r="Q94" s="3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24" customHeight="1">
      <c r="A95" s="20" t="s">
        <v>41</v>
      </c>
      <c r="B95" s="20"/>
      <c r="C95" s="20"/>
      <c r="D95" s="20"/>
      <c r="E95" s="20"/>
      <c r="F95" s="21" t="s">
        <v>38</v>
      </c>
      <c r="G95" s="21"/>
      <c r="H95" s="21"/>
      <c r="I95" s="21" t="s">
        <v>124</v>
      </c>
      <c r="J95" s="21"/>
      <c r="K95" s="21"/>
      <c r="L95" s="21"/>
      <c r="M95" s="14"/>
      <c r="N95" s="38">
        <f>800000</f>
        <v>800000</v>
      </c>
      <c r="O95" s="38"/>
      <c r="P95" s="39">
        <f>P96</f>
        <v>900</v>
      </c>
      <c r="Q95" s="39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47.25" customHeight="1">
      <c r="A96" s="20" t="s">
        <v>9</v>
      </c>
      <c r="B96" s="20"/>
      <c r="C96" s="20"/>
      <c r="D96" s="20"/>
      <c r="E96" s="20"/>
      <c r="F96" s="21" t="s">
        <v>38</v>
      </c>
      <c r="G96" s="21"/>
      <c r="H96" s="21"/>
      <c r="I96" s="21" t="s">
        <v>124</v>
      </c>
      <c r="J96" s="21"/>
      <c r="K96" s="21"/>
      <c r="L96" s="21"/>
      <c r="M96" s="11" t="s">
        <v>8</v>
      </c>
      <c r="N96" s="38">
        <f>800000</f>
        <v>800000</v>
      </c>
      <c r="O96" s="38"/>
      <c r="P96" s="39">
        <v>900</v>
      </c>
      <c r="Q96" s="39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26.25" customHeight="1">
      <c r="A97" s="20" t="s">
        <v>42</v>
      </c>
      <c r="B97" s="20"/>
      <c r="C97" s="20"/>
      <c r="D97" s="20"/>
      <c r="E97" s="20"/>
      <c r="F97" s="21" t="s">
        <v>38</v>
      </c>
      <c r="G97" s="21"/>
      <c r="H97" s="21"/>
      <c r="I97" s="21" t="s">
        <v>125</v>
      </c>
      <c r="J97" s="21"/>
      <c r="K97" s="21"/>
      <c r="L97" s="21"/>
      <c r="M97" s="14"/>
      <c r="N97" s="38">
        <f>600000</f>
        <v>600000</v>
      </c>
      <c r="O97" s="38"/>
      <c r="P97" s="39">
        <f>P98</f>
        <v>303.8</v>
      </c>
      <c r="Q97" s="39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8" customHeight="1">
      <c r="A98" s="20" t="s">
        <v>9</v>
      </c>
      <c r="B98" s="20"/>
      <c r="C98" s="20"/>
      <c r="D98" s="20"/>
      <c r="E98" s="20"/>
      <c r="F98" s="21" t="s">
        <v>38</v>
      </c>
      <c r="G98" s="21"/>
      <c r="H98" s="21"/>
      <c r="I98" s="21" t="s">
        <v>125</v>
      </c>
      <c r="J98" s="21"/>
      <c r="K98" s="21"/>
      <c r="L98" s="21"/>
      <c r="M98" s="11" t="s">
        <v>8</v>
      </c>
      <c r="N98" s="38">
        <f>600000</f>
        <v>600000</v>
      </c>
      <c r="O98" s="38"/>
      <c r="P98" s="39">
        <v>303.8</v>
      </c>
      <c r="Q98" s="39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26.25" customHeight="1">
      <c r="A99" s="20" t="s">
        <v>43</v>
      </c>
      <c r="B99" s="20"/>
      <c r="C99" s="20"/>
      <c r="D99" s="20"/>
      <c r="E99" s="20"/>
      <c r="F99" s="21" t="s">
        <v>38</v>
      </c>
      <c r="G99" s="21"/>
      <c r="H99" s="21"/>
      <c r="I99" s="21" t="s">
        <v>126</v>
      </c>
      <c r="J99" s="21"/>
      <c r="K99" s="21"/>
      <c r="L99" s="21"/>
      <c r="M99" s="14"/>
      <c r="N99" s="38" t="e">
        <f>N100+#REF!</f>
        <v>#REF!</v>
      </c>
      <c r="O99" s="38"/>
      <c r="P99" s="39">
        <f>P100</f>
        <v>3041.3</v>
      </c>
      <c r="Q99" s="39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46.5" customHeight="1">
      <c r="A100" s="20" t="s">
        <v>9</v>
      </c>
      <c r="B100" s="20"/>
      <c r="C100" s="20"/>
      <c r="D100" s="20"/>
      <c r="E100" s="20"/>
      <c r="F100" s="21" t="s">
        <v>38</v>
      </c>
      <c r="G100" s="21"/>
      <c r="H100" s="21"/>
      <c r="I100" s="21" t="s">
        <v>126</v>
      </c>
      <c r="J100" s="21"/>
      <c r="K100" s="21"/>
      <c r="L100" s="21"/>
      <c r="M100" s="11" t="s">
        <v>8</v>
      </c>
      <c r="N100" s="38">
        <f>3000000-40800</f>
        <v>2959200</v>
      </c>
      <c r="O100" s="38"/>
      <c r="P100" s="39">
        <v>3041.3</v>
      </c>
      <c r="Q100" s="39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39.75" customHeight="1">
      <c r="A101" s="30" t="s">
        <v>159</v>
      </c>
      <c r="B101" s="31"/>
      <c r="C101" s="31"/>
      <c r="D101" s="31"/>
      <c r="E101" s="32"/>
      <c r="F101" s="21" t="s">
        <v>38</v>
      </c>
      <c r="G101" s="21"/>
      <c r="H101" s="21"/>
      <c r="I101" s="21">
        <v>2000070660</v>
      </c>
      <c r="J101" s="21"/>
      <c r="K101" s="21"/>
      <c r="L101" s="21"/>
      <c r="M101" s="11"/>
      <c r="N101" s="15"/>
      <c r="O101" s="15"/>
      <c r="P101" s="22">
        <f>P102</f>
        <v>276.9</v>
      </c>
      <c r="Q101" s="2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123" customHeight="1">
      <c r="A102" s="20" t="s">
        <v>34</v>
      </c>
      <c r="B102" s="20"/>
      <c r="C102" s="20"/>
      <c r="D102" s="20"/>
      <c r="E102" s="20"/>
      <c r="F102" s="21" t="s">
        <v>38</v>
      </c>
      <c r="G102" s="21"/>
      <c r="H102" s="21"/>
      <c r="I102" s="21">
        <v>2000070660</v>
      </c>
      <c r="J102" s="21"/>
      <c r="K102" s="21"/>
      <c r="L102" s="21"/>
      <c r="M102" s="11">
        <v>830</v>
      </c>
      <c r="N102" s="15"/>
      <c r="O102" s="15"/>
      <c r="P102" s="22">
        <v>276.9</v>
      </c>
      <c r="Q102" s="23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39" customHeight="1">
      <c r="A103" s="30" t="s">
        <v>154</v>
      </c>
      <c r="B103" s="31"/>
      <c r="C103" s="31"/>
      <c r="D103" s="31"/>
      <c r="E103" s="32"/>
      <c r="F103" s="24" t="s">
        <v>38</v>
      </c>
      <c r="G103" s="25"/>
      <c r="H103" s="26"/>
      <c r="I103" s="27">
        <v>1600170210</v>
      </c>
      <c r="J103" s="33"/>
      <c r="K103" s="33"/>
      <c r="L103" s="34"/>
      <c r="M103" s="11"/>
      <c r="N103" s="15"/>
      <c r="O103" s="15"/>
      <c r="P103" s="22">
        <f>P104</f>
        <v>321</v>
      </c>
      <c r="Q103" s="23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47.25" customHeight="1">
      <c r="A104" s="20" t="s">
        <v>9</v>
      </c>
      <c r="B104" s="20"/>
      <c r="C104" s="20"/>
      <c r="D104" s="20"/>
      <c r="E104" s="20"/>
      <c r="F104" s="24" t="s">
        <v>38</v>
      </c>
      <c r="G104" s="25"/>
      <c r="H104" s="26"/>
      <c r="I104" s="27">
        <v>1600170210</v>
      </c>
      <c r="J104" s="33"/>
      <c r="K104" s="33"/>
      <c r="L104" s="34"/>
      <c r="M104" s="11">
        <v>240</v>
      </c>
      <c r="N104" s="15"/>
      <c r="O104" s="15"/>
      <c r="P104" s="22">
        <v>321</v>
      </c>
      <c r="Q104" s="23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1" customFormat="1" ht="47.25" customHeight="1">
      <c r="A105" s="30" t="s">
        <v>160</v>
      </c>
      <c r="B105" s="31"/>
      <c r="C105" s="31"/>
      <c r="D105" s="31"/>
      <c r="E105" s="32"/>
      <c r="F105" s="24" t="s">
        <v>38</v>
      </c>
      <c r="G105" s="25"/>
      <c r="H105" s="26"/>
      <c r="I105" s="27" t="s">
        <v>161</v>
      </c>
      <c r="J105" s="28"/>
      <c r="K105" s="28"/>
      <c r="L105" s="29"/>
      <c r="M105" s="11"/>
      <c r="N105" s="15"/>
      <c r="O105" s="15"/>
      <c r="P105" s="22">
        <f>P106+P107+P108</f>
        <v>4991.6</v>
      </c>
      <c r="Q105" s="23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57" customHeight="1">
      <c r="A106" s="20" t="s">
        <v>37</v>
      </c>
      <c r="B106" s="20"/>
      <c r="C106" s="20"/>
      <c r="D106" s="20"/>
      <c r="E106" s="20"/>
      <c r="F106" s="24" t="s">
        <v>38</v>
      </c>
      <c r="G106" s="25"/>
      <c r="H106" s="26"/>
      <c r="I106" s="27" t="s">
        <v>161</v>
      </c>
      <c r="J106" s="28"/>
      <c r="K106" s="28"/>
      <c r="L106" s="29"/>
      <c r="M106" s="11">
        <v>810</v>
      </c>
      <c r="N106" s="15"/>
      <c r="O106" s="15"/>
      <c r="P106" s="22">
        <v>1644.3</v>
      </c>
      <c r="Q106" s="23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47.25" customHeight="1">
      <c r="A107" s="30" t="s">
        <v>168</v>
      </c>
      <c r="B107" s="31"/>
      <c r="C107" s="31"/>
      <c r="D107" s="31"/>
      <c r="E107" s="32"/>
      <c r="F107" s="24" t="s">
        <v>38</v>
      </c>
      <c r="G107" s="25"/>
      <c r="H107" s="26"/>
      <c r="I107" s="27" t="s">
        <v>161</v>
      </c>
      <c r="J107" s="28"/>
      <c r="K107" s="28"/>
      <c r="L107" s="29"/>
      <c r="M107" s="11">
        <v>630</v>
      </c>
      <c r="N107" s="15"/>
      <c r="O107" s="15"/>
      <c r="P107" s="22">
        <v>1819</v>
      </c>
      <c r="Q107" s="23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47.25" customHeight="1">
      <c r="A108" s="20" t="s">
        <v>9</v>
      </c>
      <c r="B108" s="20"/>
      <c r="C108" s="20"/>
      <c r="D108" s="20"/>
      <c r="E108" s="20"/>
      <c r="F108" s="24" t="s">
        <v>38</v>
      </c>
      <c r="G108" s="25"/>
      <c r="H108" s="26"/>
      <c r="I108" s="27" t="s">
        <v>161</v>
      </c>
      <c r="J108" s="28"/>
      <c r="K108" s="28"/>
      <c r="L108" s="29"/>
      <c r="M108" s="11">
        <v>240</v>
      </c>
      <c r="N108" s="15"/>
      <c r="O108" s="15"/>
      <c r="P108" s="22">
        <f>1527.3+1</f>
        <v>1528.3</v>
      </c>
      <c r="Q108" s="23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1" customFormat="1" ht="57.75" customHeight="1">
      <c r="A109" s="30" t="s">
        <v>162</v>
      </c>
      <c r="B109" s="31"/>
      <c r="C109" s="31"/>
      <c r="D109" s="31"/>
      <c r="E109" s="32"/>
      <c r="F109" s="24" t="s">
        <v>38</v>
      </c>
      <c r="G109" s="25"/>
      <c r="H109" s="26"/>
      <c r="I109" s="27" t="s">
        <v>163</v>
      </c>
      <c r="J109" s="28"/>
      <c r="K109" s="28"/>
      <c r="L109" s="29"/>
      <c r="M109" s="11"/>
      <c r="N109" s="15"/>
      <c r="O109" s="15"/>
      <c r="P109" s="22">
        <v>400.4</v>
      </c>
      <c r="Q109" s="23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47.25" customHeight="1">
      <c r="A110" s="20" t="s">
        <v>9</v>
      </c>
      <c r="B110" s="20"/>
      <c r="C110" s="20"/>
      <c r="D110" s="20"/>
      <c r="E110" s="20"/>
      <c r="F110" s="24" t="s">
        <v>38</v>
      </c>
      <c r="G110" s="25"/>
      <c r="H110" s="26"/>
      <c r="I110" s="27" t="s">
        <v>163</v>
      </c>
      <c r="J110" s="28"/>
      <c r="K110" s="28"/>
      <c r="L110" s="29"/>
      <c r="M110" s="11">
        <v>240</v>
      </c>
      <c r="N110" s="15"/>
      <c r="O110" s="15"/>
      <c r="P110" s="22">
        <v>401.4</v>
      </c>
      <c r="Q110" s="23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35.25" customHeight="1">
      <c r="A111" s="48" t="s">
        <v>45</v>
      </c>
      <c r="B111" s="48"/>
      <c r="C111" s="48"/>
      <c r="D111" s="48"/>
      <c r="E111" s="48"/>
      <c r="F111" s="42" t="s">
        <v>44</v>
      </c>
      <c r="G111" s="42"/>
      <c r="H111" s="42"/>
      <c r="I111" s="43"/>
      <c r="J111" s="43"/>
      <c r="K111" s="43"/>
      <c r="L111" s="43"/>
      <c r="M111" s="13"/>
      <c r="N111" s="44">
        <f>N112</f>
        <v>4004000</v>
      </c>
      <c r="O111" s="44"/>
      <c r="P111" s="71">
        <f>P112</f>
        <v>5894.9</v>
      </c>
      <c r="Q111" s="71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1" customFormat="1" ht="47.25" customHeight="1">
      <c r="A112" s="20" t="s">
        <v>46</v>
      </c>
      <c r="B112" s="20"/>
      <c r="C112" s="20"/>
      <c r="D112" s="20"/>
      <c r="E112" s="20"/>
      <c r="F112" s="21" t="s">
        <v>44</v>
      </c>
      <c r="G112" s="21"/>
      <c r="H112" s="21"/>
      <c r="I112" s="21" t="s">
        <v>127</v>
      </c>
      <c r="J112" s="21"/>
      <c r="K112" s="21"/>
      <c r="L112" s="21"/>
      <c r="M112" s="14"/>
      <c r="N112" s="38">
        <f>N113+N114+N115</f>
        <v>4004000</v>
      </c>
      <c r="O112" s="38"/>
      <c r="P112" s="39">
        <f>P113+P114+P115</f>
        <v>5894.9</v>
      </c>
      <c r="Q112" s="39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36.75" customHeight="1">
      <c r="A113" s="20" t="s">
        <v>30</v>
      </c>
      <c r="B113" s="20"/>
      <c r="C113" s="20"/>
      <c r="D113" s="20"/>
      <c r="E113" s="20"/>
      <c r="F113" s="21" t="s">
        <v>44</v>
      </c>
      <c r="G113" s="21"/>
      <c r="H113" s="21"/>
      <c r="I113" s="21" t="s">
        <v>127</v>
      </c>
      <c r="J113" s="21"/>
      <c r="K113" s="21"/>
      <c r="L113" s="21"/>
      <c r="M113" s="11" t="s">
        <v>29</v>
      </c>
      <c r="N113" s="38">
        <f>3053600</f>
        <v>3053600</v>
      </c>
      <c r="O113" s="38"/>
      <c r="P113" s="39">
        <f>5410.7-430</f>
        <v>4980.7</v>
      </c>
      <c r="Q113" s="39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1" customFormat="1" ht="45.75" customHeight="1">
      <c r="A114" s="20" t="s">
        <v>9</v>
      </c>
      <c r="B114" s="20"/>
      <c r="C114" s="20"/>
      <c r="D114" s="20"/>
      <c r="E114" s="20"/>
      <c r="F114" s="21" t="s">
        <v>44</v>
      </c>
      <c r="G114" s="21"/>
      <c r="H114" s="21"/>
      <c r="I114" s="21" t="s">
        <v>127</v>
      </c>
      <c r="J114" s="21"/>
      <c r="K114" s="21"/>
      <c r="L114" s="21"/>
      <c r="M114" s="11" t="s">
        <v>8</v>
      </c>
      <c r="N114" s="38">
        <f>938500</f>
        <v>938500</v>
      </c>
      <c r="O114" s="38"/>
      <c r="P114" s="39">
        <f>1003.55-111</f>
        <v>892.55</v>
      </c>
      <c r="Q114" s="39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1" customFormat="1" ht="27" customHeight="1">
      <c r="A115" s="20" t="s">
        <v>11</v>
      </c>
      <c r="B115" s="20"/>
      <c r="C115" s="20"/>
      <c r="D115" s="20"/>
      <c r="E115" s="20"/>
      <c r="F115" s="21" t="s">
        <v>44</v>
      </c>
      <c r="G115" s="21"/>
      <c r="H115" s="21"/>
      <c r="I115" s="21" t="s">
        <v>127</v>
      </c>
      <c r="J115" s="21"/>
      <c r="K115" s="21"/>
      <c r="L115" s="21"/>
      <c r="M115" s="11" t="s">
        <v>10</v>
      </c>
      <c r="N115" s="38">
        <f>11900</f>
        <v>11900</v>
      </c>
      <c r="O115" s="38"/>
      <c r="P115" s="39">
        <f>32.65-11</f>
        <v>21.65</v>
      </c>
      <c r="Q115" s="39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28.5" customHeight="1">
      <c r="A116" s="46" t="s">
        <v>78</v>
      </c>
      <c r="B116" s="46"/>
      <c r="C116" s="46"/>
      <c r="D116" s="46"/>
      <c r="E116" s="46"/>
      <c r="F116" s="47" t="s">
        <v>84</v>
      </c>
      <c r="G116" s="47"/>
      <c r="H116" s="47"/>
      <c r="I116" s="47"/>
      <c r="J116" s="47"/>
      <c r="K116" s="47"/>
      <c r="L116" s="47"/>
      <c r="M116" s="12"/>
      <c r="N116" s="53">
        <f>200000</f>
        <v>200000</v>
      </c>
      <c r="O116" s="53"/>
      <c r="P116" s="56">
        <f>P117</f>
        <v>250</v>
      </c>
      <c r="Q116" s="56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3" customFormat="1" ht="36.75" customHeight="1">
      <c r="A117" s="48" t="s">
        <v>48</v>
      </c>
      <c r="B117" s="48"/>
      <c r="C117" s="48"/>
      <c r="D117" s="48"/>
      <c r="E117" s="48"/>
      <c r="F117" s="42" t="s">
        <v>47</v>
      </c>
      <c r="G117" s="42"/>
      <c r="H117" s="42"/>
      <c r="I117" s="43"/>
      <c r="J117" s="43"/>
      <c r="K117" s="43"/>
      <c r="L117" s="43"/>
      <c r="M117" s="13"/>
      <c r="N117" s="44">
        <f>200000</f>
        <v>200000</v>
      </c>
      <c r="O117" s="44"/>
      <c r="P117" s="71">
        <f>P118</f>
        <v>250</v>
      </c>
      <c r="Q117" s="71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1" customFormat="1" ht="45" customHeight="1">
      <c r="A118" s="37" t="s">
        <v>128</v>
      </c>
      <c r="B118" s="37"/>
      <c r="C118" s="37"/>
      <c r="D118" s="37"/>
      <c r="E118" s="37"/>
      <c r="F118" s="21" t="s">
        <v>47</v>
      </c>
      <c r="G118" s="21"/>
      <c r="H118" s="21"/>
      <c r="I118" s="21" t="s">
        <v>129</v>
      </c>
      <c r="J118" s="21"/>
      <c r="K118" s="21"/>
      <c r="L118" s="21"/>
      <c r="M118" s="14"/>
      <c r="N118" s="38">
        <f>200000</f>
        <v>200000</v>
      </c>
      <c r="O118" s="38"/>
      <c r="P118" s="39">
        <f>P119</f>
        <v>250</v>
      </c>
      <c r="Q118" s="39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1" customFormat="1" ht="48" customHeight="1">
      <c r="A119" s="20" t="s">
        <v>9</v>
      </c>
      <c r="B119" s="20"/>
      <c r="C119" s="20"/>
      <c r="D119" s="20"/>
      <c r="E119" s="20"/>
      <c r="F119" s="21" t="s">
        <v>47</v>
      </c>
      <c r="G119" s="21"/>
      <c r="H119" s="21"/>
      <c r="I119" s="21" t="s">
        <v>129</v>
      </c>
      <c r="J119" s="21"/>
      <c r="K119" s="21"/>
      <c r="L119" s="21"/>
      <c r="M119" s="11" t="s">
        <v>8</v>
      </c>
      <c r="N119" s="38">
        <f>200000</f>
        <v>200000</v>
      </c>
      <c r="O119" s="38"/>
      <c r="P119" s="39">
        <v>250</v>
      </c>
      <c r="Q119" s="39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33.75" customHeight="1">
      <c r="A120" s="46" t="s">
        <v>79</v>
      </c>
      <c r="B120" s="46"/>
      <c r="C120" s="46"/>
      <c r="D120" s="46"/>
      <c r="E120" s="46"/>
      <c r="F120" s="47" t="s">
        <v>80</v>
      </c>
      <c r="G120" s="47"/>
      <c r="H120" s="47"/>
      <c r="I120" s="47"/>
      <c r="J120" s="47"/>
      <c r="K120" s="47"/>
      <c r="L120" s="47"/>
      <c r="M120" s="12"/>
      <c r="N120" s="53">
        <f>N121</f>
        <v>14464000</v>
      </c>
      <c r="O120" s="53"/>
      <c r="P120" s="56">
        <f>SUM(P121)</f>
        <v>19620</v>
      </c>
      <c r="Q120" s="56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3" customFormat="1" ht="24.75" customHeight="1">
      <c r="A121" s="48" t="s">
        <v>50</v>
      </c>
      <c r="B121" s="48"/>
      <c r="C121" s="48"/>
      <c r="D121" s="48"/>
      <c r="E121" s="48"/>
      <c r="F121" s="42" t="s">
        <v>49</v>
      </c>
      <c r="G121" s="42"/>
      <c r="H121" s="42"/>
      <c r="I121" s="43"/>
      <c r="J121" s="43"/>
      <c r="K121" s="43"/>
      <c r="L121" s="43"/>
      <c r="M121" s="13"/>
      <c r="N121" s="44">
        <f>N122</f>
        <v>14464000</v>
      </c>
      <c r="O121" s="44"/>
      <c r="P121" s="71">
        <f>P122+P130+P126+P128</f>
        <v>19620</v>
      </c>
      <c r="Q121" s="71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s="1" customFormat="1" ht="35.25" customHeight="1">
      <c r="A122" s="20" t="s">
        <v>51</v>
      </c>
      <c r="B122" s="20"/>
      <c r="C122" s="20"/>
      <c r="D122" s="20"/>
      <c r="E122" s="20"/>
      <c r="F122" s="21" t="s">
        <v>49</v>
      </c>
      <c r="G122" s="21"/>
      <c r="H122" s="21"/>
      <c r="I122" s="21" t="s">
        <v>130</v>
      </c>
      <c r="J122" s="21"/>
      <c r="K122" s="21"/>
      <c r="L122" s="21"/>
      <c r="M122" s="14"/>
      <c r="N122" s="38">
        <f>N123+N124+N125</f>
        <v>14464000</v>
      </c>
      <c r="O122" s="38"/>
      <c r="P122" s="39">
        <f>SUM(P123:Q125)</f>
        <v>17652.5</v>
      </c>
      <c r="Q122" s="39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33.75" customHeight="1">
      <c r="A123" s="20" t="s">
        <v>30</v>
      </c>
      <c r="B123" s="20"/>
      <c r="C123" s="20"/>
      <c r="D123" s="20"/>
      <c r="E123" s="20"/>
      <c r="F123" s="21" t="s">
        <v>49</v>
      </c>
      <c r="G123" s="21"/>
      <c r="H123" s="21"/>
      <c r="I123" s="21" t="s">
        <v>130</v>
      </c>
      <c r="J123" s="21"/>
      <c r="K123" s="21"/>
      <c r="L123" s="21"/>
      <c r="M123" s="11" t="s">
        <v>29</v>
      </c>
      <c r="N123" s="38">
        <f>12001900</f>
        <v>12001900</v>
      </c>
      <c r="O123" s="38"/>
      <c r="P123" s="39">
        <v>13105.5</v>
      </c>
      <c r="Q123" s="39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1" customFormat="1" ht="47.25" customHeight="1">
      <c r="A124" s="20" t="s">
        <v>9</v>
      </c>
      <c r="B124" s="20"/>
      <c r="C124" s="20"/>
      <c r="D124" s="20"/>
      <c r="E124" s="20"/>
      <c r="F124" s="21" t="s">
        <v>49</v>
      </c>
      <c r="G124" s="21"/>
      <c r="H124" s="21"/>
      <c r="I124" s="21" t="s">
        <v>130</v>
      </c>
      <c r="J124" s="21"/>
      <c r="K124" s="21"/>
      <c r="L124" s="21"/>
      <c r="M124" s="11" t="s">
        <v>8</v>
      </c>
      <c r="N124" s="38">
        <f>2458100</f>
        <v>2458100</v>
      </c>
      <c r="O124" s="38"/>
      <c r="P124" s="39">
        <v>4544</v>
      </c>
      <c r="Q124" s="39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1" customFormat="1" ht="25.5" customHeight="1">
      <c r="A125" s="20" t="s">
        <v>11</v>
      </c>
      <c r="B125" s="20"/>
      <c r="C125" s="20"/>
      <c r="D125" s="20"/>
      <c r="E125" s="20"/>
      <c r="F125" s="21" t="s">
        <v>49</v>
      </c>
      <c r="G125" s="21"/>
      <c r="H125" s="21"/>
      <c r="I125" s="21" t="s">
        <v>130</v>
      </c>
      <c r="J125" s="21"/>
      <c r="K125" s="21"/>
      <c r="L125" s="21"/>
      <c r="M125" s="11" t="s">
        <v>10</v>
      </c>
      <c r="N125" s="38">
        <f>4000</f>
        <v>4000</v>
      </c>
      <c r="O125" s="38"/>
      <c r="P125" s="39">
        <v>3</v>
      </c>
      <c r="Q125" s="39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1" customFormat="1" ht="69.75" customHeight="1">
      <c r="A126" s="20" t="s">
        <v>171</v>
      </c>
      <c r="B126" s="20"/>
      <c r="C126" s="20"/>
      <c r="D126" s="20"/>
      <c r="E126" s="20"/>
      <c r="F126" s="21" t="s">
        <v>49</v>
      </c>
      <c r="G126" s="21"/>
      <c r="H126" s="21"/>
      <c r="I126" s="21" t="s">
        <v>172</v>
      </c>
      <c r="J126" s="21"/>
      <c r="K126" s="21"/>
      <c r="L126" s="21"/>
      <c r="M126" s="14"/>
      <c r="N126" s="38">
        <f>N127+N128+N129</f>
        <v>36005700</v>
      </c>
      <c r="O126" s="38"/>
      <c r="P126" s="39">
        <f>P127</f>
        <v>1494</v>
      </c>
      <c r="Q126" s="39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1" customFormat="1" ht="25.5" customHeight="1">
      <c r="A127" s="20" t="s">
        <v>30</v>
      </c>
      <c r="B127" s="20"/>
      <c r="C127" s="20"/>
      <c r="D127" s="20"/>
      <c r="E127" s="20"/>
      <c r="F127" s="21" t="s">
        <v>49</v>
      </c>
      <c r="G127" s="21"/>
      <c r="H127" s="21"/>
      <c r="I127" s="21" t="s">
        <v>172</v>
      </c>
      <c r="J127" s="21"/>
      <c r="K127" s="21"/>
      <c r="L127" s="21"/>
      <c r="M127" s="11" t="s">
        <v>29</v>
      </c>
      <c r="N127" s="38">
        <f>12001900</f>
        <v>12001900</v>
      </c>
      <c r="O127" s="38"/>
      <c r="P127" s="39">
        <v>1494</v>
      </c>
      <c r="Q127" s="3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1" customFormat="1" ht="82.5" customHeight="1">
      <c r="A128" s="20" t="s">
        <v>173</v>
      </c>
      <c r="B128" s="20"/>
      <c r="C128" s="20"/>
      <c r="D128" s="20"/>
      <c r="E128" s="20"/>
      <c r="F128" s="21" t="s">
        <v>49</v>
      </c>
      <c r="G128" s="21"/>
      <c r="H128" s="21"/>
      <c r="I128" s="21" t="s">
        <v>174</v>
      </c>
      <c r="J128" s="21"/>
      <c r="K128" s="21"/>
      <c r="L128" s="21"/>
      <c r="M128" s="14"/>
      <c r="N128" s="38">
        <f>N129+N130+N131</f>
        <v>12001900</v>
      </c>
      <c r="O128" s="38"/>
      <c r="P128" s="39">
        <f>P129</f>
        <v>373.5</v>
      </c>
      <c r="Q128" s="39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33.75" customHeight="1">
      <c r="A129" s="20" t="s">
        <v>30</v>
      </c>
      <c r="B129" s="20"/>
      <c r="C129" s="20"/>
      <c r="D129" s="20"/>
      <c r="E129" s="20"/>
      <c r="F129" s="21" t="s">
        <v>49</v>
      </c>
      <c r="G129" s="21"/>
      <c r="H129" s="21"/>
      <c r="I129" s="21" t="s">
        <v>174</v>
      </c>
      <c r="J129" s="21"/>
      <c r="K129" s="21"/>
      <c r="L129" s="21"/>
      <c r="M129" s="11" t="s">
        <v>29</v>
      </c>
      <c r="N129" s="38">
        <f>12001900</f>
        <v>12001900</v>
      </c>
      <c r="O129" s="38"/>
      <c r="P129" s="39">
        <v>373.5</v>
      </c>
      <c r="Q129" s="39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1" customFormat="1" ht="31.5" customHeight="1">
      <c r="A130" s="30" t="s">
        <v>164</v>
      </c>
      <c r="B130" s="31"/>
      <c r="C130" s="31"/>
      <c r="D130" s="31"/>
      <c r="E130" s="32"/>
      <c r="F130" s="27" t="s">
        <v>49</v>
      </c>
      <c r="G130" s="33"/>
      <c r="H130" s="34"/>
      <c r="I130" s="35">
        <v>2000070950</v>
      </c>
      <c r="J130" s="28"/>
      <c r="K130" s="28"/>
      <c r="L130" s="29"/>
      <c r="M130" s="11"/>
      <c r="N130" s="15"/>
      <c r="O130" s="15"/>
      <c r="P130" s="22">
        <f>P131</f>
        <v>100</v>
      </c>
      <c r="Q130" s="23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1" customFormat="1" ht="43.5" customHeight="1">
      <c r="A131" s="20" t="s">
        <v>9</v>
      </c>
      <c r="B131" s="20"/>
      <c r="C131" s="20"/>
      <c r="D131" s="20"/>
      <c r="E131" s="20"/>
      <c r="F131" s="21" t="s">
        <v>49</v>
      </c>
      <c r="G131" s="21"/>
      <c r="H131" s="21"/>
      <c r="I131" s="36">
        <v>2000070950</v>
      </c>
      <c r="J131" s="36"/>
      <c r="K131" s="36"/>
      <c r="L131" s="36"/>
      <c r="M131" s="11">
        <v>240</v>
      </c>
      <c r="N131" s="15"/>
      <c r="O131" s="15"/>
      <c r="P131" s="22">
        <v>100</v>
      </c>
      <c r="Q131" s="23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22.5" customHeight="1">
      <c r="A132" s="46" t="s">
        <v>81</v>
      </c>
      <c r="B132" s="46"/>
      <c r="C132" s="46"/>
      <c r="D132" s="46"/>
      <c r="E132" s="46"/>
      <c r="F132" s="55">
        <v>1000</v>
      </c>
      <c r="G132" s="55"/>
      <c r="H132" s="55"/>
      <c r="I132" s="47"/>
      <c r="J132" s="47"/>
      <c r="K132" s="47"/>
      <c r="L132" s="47"/>
      <c r="M132" s="12"/>
      <c r="N132" s="53">
        <f>N133+N136</f>
        <v>204000</v>
      </c>
      <c r="O132" s="53"/>
      <c r="P132" s="56">
        <f>P133+P136</f>
        <v>236.5</v>
      </c>
      <c r="Q132" s="56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3" customFormat="1" ht="24.75" customHeight="1">
      <c r="A133" s="48" t="s">
        <v>53</v>
      </c>
      <c r="B133" s="48"/>
      <c r="C133" s="48"/>
      <c r="D133" s="48"/>
      <c r="E133" s="48"/>
      <c r="F133" s="42" t="s">
        <v>52</v>
      </c>
      <c r="G133" s="42"/>
      <c r="H133" s="42"/>
      <c r="I133" s="43"/>
      <c r="J133" s="43"/>
      <c r="K133" s="43"/>
      <c r="L133" s="43"/>
      <c r="M133" s="13"/>
      <c r="N133" s="44">
        <f>85000</f>
        <v>85000</v>
      </c>
      <c r="O133" s="44"/>
      <c r="P133" s="71">
        <f>P134</f>
        <v>103.8</v>
      </c>
      <c r="Q133" s="71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1" customFormat="1" ht="47.25" customHeight="1">
      <c r="A134" s="37" t="s">
        <v>131</v>
      </c>
      <c r="B134" s="37"/>
      <c r="C134" s="37"/>
      <c r="D134" s="37"/>
      <c r="E134" s="37"/>
      <c r="F134" s="21" t="s">
        <v>52</v>
      </c>
      <c r="G134" s="21"/>
      <c r="H134" s="21"/>
      <c r="I134" s="21" t="s">
        <v>132</v>
      </c>
      <c r="J134" s="21"/>
      <c r="K134" s="21"/>
      <c r="L134" s="21"/>
      <c r="M134" s="14"/>
      <c r="N134" s="38">
        <f>85000</f>
        <v>85000</v>
      </c>
      <c r="O134" s="38"/>
      <c r="P134" s="39">
        <f>P135</f>
        <v>103.8</v>
      </c>
      <c r="Q134" s="39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1" customFormat="1" ht="35.25" customHeight="1">
      <c r="A135" s="20" t="s">
        <v>55</v>
      </c>
      <c r="B135" s="20"/>
      <c r="C135" s="20"/>
      <c r="D135" s="20"/>
      <c r="E135" s="20"/>
      <c r="F135" s="21" t="s">
        <v>52</v>
      </c>
      <c r="G135" s="21"/>
      <c r="H135" s="21"/>
      <c r="I135" s="21" t="s">
        <v>132</v>
      </c>
      <c r="J135" s="21"/>
      <c r="K135" s="21"/>
      <c r="L135" s="21"/>
      <c r="M135" s="11" t="s">
        <v>54</v>
      </c>
      <c r="N135" s="38">
        <f>85000</f>
        <v>85000</v>
      </c>
      <c r="O135" s="38"/>
      <c r="P135" s="39">
        <v>103.8</v>
      </c>
      <c r="Q135" s="39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3" customFormat="1" ht="25.5" customHeight="1">
      <c r="A136" s="48" t="s">
        <v>57</v>
      </c>
      <c r="B136" s="48"/>
      <c r="C136" s="48"/>
      <c r="D136" s="48"/>
      <c r="E136" s="48"/>
      <c r="F136" s="42" t="s">
        <v>56</v>
      </c>
      <c r="G136" s="42"/>
      <c r="H136" s="42"/>
      <c r="I136" s="43"/>
      <c r="J136" s="43"/>
      <c r="K136" s="43"/>
      <c r="L136" s="43"/>
      <c r="M136" s="13"/>
      <c r="N136" s="44">
        <f>N137</f>
        <v>119000</v>
      </c>
      <c r="O136" s="44"/>
      <c r="P136" s="71">
        <f>P137+P139</f>
        <v>132.7</v>
      </c>
      <c r="Q136" s="71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1" customFormat="1" ht="60.75" customHeight="1">
      <c r="A137" s="37" t="s">
        <v>133</v>
      </c>
      <c r="B137" s="37"/>
      <c r="C137" s="37"/>
      <c r="D137" s="37"/>
      <c r="E137" s="37"/>
      <c r="F137" s="21" t="s">
        <v>56</v>
      </c>
      <c r="G137" s="21"/>
      <c r="H137" s="21"/>
      <c r="I137" s="21" t="s">
        <v>136</v>
      </c>
      <c r="J137" s="21"/>
      <c r="K137" s="21"/>
      <c r="L137" s="21"/>
      <c r="M137" s="14"/>
      <c r="N137" s="38">
        <f>N139+N140</f>
        <v>119000</v>
      </c>
      <c r="O137" s="38"/>
      <c r="P137" s="39">
        <f>P138:Q138</f>
        <v>105</v>
      </c>
      <c r="Q137" s="39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1" customFormat="1" ht="48.75" customHeight="1">
      <c r="A138" s="20" t="s">
        <v>58</v>
      </c>
      <c r="B138" s="20"/>
      <c r="C138" s="20"/>
      <c r="D138" s="20"/>
      <c r="E138" s="20"/>
      <c r="F138" s="21" t="s">
        <v>56</v>
      </c>
      <c r="G138" s="21"/>
      <c r="H138" s="21"/>
      <c r="I138" s="21" t="s">
        <v>136</v>
      </c>
      <c r="J138" s="21"/>
      <c r="K138" s="21"/>
      <c r="L138" s="21"/>
      <c r="M138" s="14" t="s">
        <v>142</v>
      </c>
      <c r="N138" s="15"/>
      <c r="O138" s="15"/>
      <c r="P138" s="39">
        <v>105</v>
      </c>
      <c r="Q138" s="39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s="1" customFormat="1" ht="45.75" customHeight="1">
      <c r="A139" s="37" t="s">
        <v>134</v>
      </c>
      <c r="B139" s="37"/>
      <c r="C139" s="37"/>
      <c r="D139" s="37"/>
      <c r="E139" s="37"/>
      <c r="F139" s="21" t="s">
        <v>56</v>
      </c>
      <c r="G139" s="21"/>
      <c r="H139" s="21"/>
      <c r="I139" s="21" t="s">
        <v>137</v>
      </c>
      <c r="J139" s="21"/>
      <c r="K139" s="21"/>
      <c r="L139" s="21"/>
      <c r="M139" s="11"/>
      <c r="N139" s="38">
        <f>100000</f>
        <v>100000</v>
      </c>
      <c r="O139" s="38"/>
      <c r="P139" s="39">
        <f>P140</f>
        <v>27.7</v>
      </c>
      <c r="Q139" s="39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s="1" customFormat="1" ht="42" customHeight="1">
      <c r="A140" s="20" t="s">
        <v>135</v>
      </c>
      <c r="B140" s="20"/>
      <c r="C140" s="20"/>
      <c r="D140" s="20"/>
      <c r="E140" s="20"/>
      <c r="F140" s="21" t="s">
        <v>56</v>
      </c>
      <c r="G140" s="21"/>
      <c r="H140" s="21"/>
      <c r="I140" s="21" t="s">
        <v>137</v>
      </c>
      <c r="J140" s="21"/>
      <c r="K140" s="21"/>
      <c r="L140" s="21"/>
      <c r="M140" s="11">
        <v>320</v>
      </c>
      <c r="N140" s="38">
        <f>19000</f>
        <v>19000</v>
      </c>
      <c r="O140" s="38"/>
      <c r="P140" s="39">
        <v>27.7</v>
      </c>
      <c r="Q140" s="39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s="3" customFormat="1" ht="24.75" customHeight="1">
      <c r="A141" s="46" t="s">
        <v>82</v>
      </c>
      <c r="B141" s="46"/>
      <c r="C141" s="46"/>
      <c r="D141" s="46"/>
      <c r="E141" s="46"/>
      <c r="F141" s="55">
        <v>1100</v>
      </c>
      <c r="G141" s="55"/>
      <c r="H141" s="55"/>
      <c r="I141" s="47"/>
      <c r="J141" s="47"/>
      <c r="K141" s="47"/>
      <c r="L141" s="47"/>
      <c r="M141" s="12"/>
      <c r="N141" s="53">
        <f>N142</f>
        <v>200000</v>
      </c>
      <c r="O141" s="53"/>
      <c r="P141" s="56">
        <f>P142</f>
        <v>90</v>
      </c>
      <c r="Q141" s="56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s="3" customFormat="1" ht="25.5" customHeight="1">
      <c r="A142" s="48" t="s">
        <v>60</v>
      </c>
      <c r="B142" s="48"/>
      <c r="C142" s="48"/>
      <c r="D142" s="48"/>
      <c r="E142" s="48"/>
      <c r="F142" s="42" t="s">
        <v>59</v>
      </c>
      <c r="G142" s="42"/>
      <c r="H142" s="42"/>
      <c r="I142" s="43"/>
      <c r="J142" s="43"/>
      <c r="K142" s="43"/>
      <c r="L142" s="43"/>
      <c r="M142" s="13"/>
      <c r="N142" s="44">
        <f>N143</f>
        <v>200000</v>
      </c>
      <c r="O142" s="44"/>
      <c r="P142" s="71">
        <f>P143+P145</f>
        <v>90</v>
      </c>
      <c r="Q142" s="71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s="1" customFormat="1" ht="36.75" customHeight="1">
      <c r="A143" s="37" t="s">
        <v>138</v>
      </c>
      <c r="B143" s="37"/>
      <c r="C143" s="37"/>
      <c r="D143" s="37"/>
      <c r="E143" s="37"/>
      <c r="F143" s="21" t="s">
        <v>59</v>
      </c>
      <c r="G143" s="21"/>
      <c r="H143" s="21"/>
      <c r="I143" s="21" t="s">
        <v>139</v>
      </c>
      <c r="J143" s="21"/>
      <c r="K143" s="21"/>
      <c r="L143" s="21"/>
      <c r="M143" s="14"/>
      <c r="N143" s="38">
        <f>200000</f>
        <v>200000</v>
      </c>
      <c r="O143" s="38"/>
      <c r="P143" s="39">
        <f>P144</f>
        <v>90</v>
      </c>
      <c r="Q143" s="39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s="1" customFormat="1" ht="51" customHeight="1">
      <c r="A144" s="20" t="s">
        <v>9</v>
      </c>
      <c r="B144" s="20"/>
      <c r="C144" s="20"/>
      <c r="D144" s="20"/>
      <c r="E144" s="20"/>
      <c r="F144" s="21" t="s">
        <v>59</v>
      </c>
      <c r="G144" s="21"/>
      <c r="H144" s="21"/>
      <c r="I144" s="21" t="s">
        <v>139</v>
      </c>
      <c r="J144" s="21"/>
      <c r="K144" s="21"/>
      <c r="L144" s="21"/>
      <c r="M144" s="11" t="s">
        <v>8</v>
      </c>
      <c r="N144" s="38">
        <f>200000</f>
        <v>200000</v>
      </c>
      <c r="O144" s="38"/>
      <c r="P144" s="39">
        <v>90</v>
      </c>
      <c r="Q144" s="39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s="1" customFormat="1" ht="35.25" customHeight="1" hidden="1">
      <c r="A145" s="37" t="s">
        <v>148</v>
      </c>
      <c r="B145" s="37"/>
      <c r="C145" s="37"/>
      <c r="D145" s="37"/>
      <c r="E145" s="37"/>
      <c r="F145" s="21" t="s">
        <v>59</v>
      </c>
      <c r="G145" s="21"/>
      <c r="H145" s="21"/>
      <c r="I145" s="21">
        <v>2000070920</v>
      </c>
      <c r="J145" s="21"/>
      <c r="K145" s="21"/>
      <c r="L145" s="21"/>
      <c r="M145" s="14"/>
      <c r="N145" s="38">
        <f>200000</f>
        <v>200000</v>
      </c>
      <c r="O145" s="38"/>
      <c r="P145" s="39">
        <f>P146</f>
        <v>0</v>
      </c>
      <c r="Q145" s="39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s="1" customFormat="1" ht="50.25" customHeight="1" hidden="1">
      <c r="A146" s="20" t="s">
        <v>9</v>
      </c>
      <c r="B146" s="20"/>
      <c r="C146" s="20"/>
      <c r="D146" s="20"/>
      <c r="E146" s="20"/>
      <c r="F146" s="21" t="s">
        <v>59</v>
      </c>
      <c r="G146" s="21"/>
      <c r="H146" s="21"/>
      <c r="I146" s="21">
        <v>2000070920</v>
      </c>
      <c r="J146" s="21"/>
      <c r="K146" s="21"/>
      <c r="L146" s="21"/>
      <c r="M146" s="11" t="s">
        <v>8</v>
      </c>
      <c r="N146" s="38">
        <f>200000</f>
        <v>200000</v>
      </c>
      <c r="O146" s="38"/>
      <c r="P146" s="39">
        <v>0</v>
      </c>
      <c r="Q146" s="39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s="3" customFormat="1" ht="36" customHeight="1">
      <c r="A147" s="46" t="s">
        <v>62</v>
      </c>
      <c r="B147" s="46"/>
      <c r="C147" s="46"/>
      <c r="D147" s="46"/>
      <c r="E147" s="46"/>
      <c r="F147" s="55">
        <v>1300</v>
      </c>
      <c r="G147" s="55"/>
      <c r="H147" s="55"/>
      <c r="I147" s="47"/>
      <c r="J147" s="47"/>
      <c r="K147" s="47"/>
      <c r="L147" s="47"/>
      <c r="M147" s="12"/>
      <c r="N147" s="53">
        <f>N148</f>
        <v>1300000</v>
      </c>
      <c r="O147" s="53"/>
      <c r="P147" s="56">
        <f>SUM(P148)</f>
        <v>1495.9</v>
      </c>
      <c r="Q147" s="56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s="3" customFormat="1" ht="36.75" customHeight="1">
      <c r="A148" s="48" t="s">
        <v>62</v>
      </c>
      <c r="B148" s="48"/>
      <c r="C148" s="48"/>
      <c r="D148" s="48"/>
      <c r="E148" s="48"/>
      <c r="F148" s="42" t="s">
        <v>61</v>
      </c>
      <c r="G148" s="42"/>
      <c r="H148" s="42"/>
      <c r="I148" s="43"/>
      <c r="J148" s="43"/>
      <c r="K148" s="43"/>
      <c r="L148" s="43"/>
      <c r="M148" s="13"/>
      <c r="N148" s="44">
        <f>N149</f>
        <v>1300000</v>
      </c>
      <c r="O148" s="44"/>
      <c r="P148" s="73">
        <f>SUM(P149)</f>
        <v>1495.9</v>
      </c>
      <c r="Q148" s="73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s="1" customFormat="1" ht="39" customHeight="1">
      <c r="A149" s="37" t="s">
        <v>140</v>
      </c>
      <c r="B149" s="37"/>
      <c r="C149" s="37"/>
      <c r="D149" s="37"/>
      <c r="E149" s="37"/>
      <c r="F149" s="21" t="s">
        <v>61</v>
      </c>
      <c r="G149" s="21"/>
      <c r="H149" s="21"/>
      <c r="I149" s="21" t="s">
        <v>141</v>
      </c>
      <c r="J149" s="21"/>
      <c r="K149" s="21"/>
      <c r="L149" s="21"/>
      <c r="M149" s="14"/>
      <c r="N149" s="38">
        <f>N150</f>
        <v>1300000</v>
      </c>
      <c r="O149" s="38"/>
      <c r="P149" s="39">
        <f>P150</f>
        <v>1495.9</v>
      </c>
      <c r="Q149" s="39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s="1" customFormat="1" ht="37.5" customHeight="1">
      <c r="A150" s="20" t="s">
        <v>64</v>
      </c>
      <c r="B150" s="20"/>
      <c r="C150" s="20"/>
      <c r="D150" s="20"/>
      <c r="E150" s="20"/>
      <c r="F150" s="21" t="s">
        <v>61</v>
      </c>
      <c r="G150" s="21"/>
      <c r="H150" s="21"/>
      <c r="I150" s="21" t="s">
        <v>141</v>
      </c>
      <c r="J150" s="21"/>
      <c r="K150" s="21"/>
      <c r="L150" s="21"/>
      <c r="M150" s="11" t="s">
        <v>63</v>
      </c>
      <c r="N150" s="38">
        <f>1300000</f>
        <v>1300000</v>
      </c>
      <c r="O150" s="38"/>
      <c r="P150" s="39">
        <v>1495.9</v>
      </c>
      <c r="Q150" s="39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s="1" customFormat="1" ht="23.25" customHeight="1">
      <c r="A151" s="74" t="s">
        <v>83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16"/>
      <c r="N151" s="59" t="e">
        <f>N10+N46+N55+N73+N116+N120+N132+N141+N147</f>
        <v>#REF!</v>
      </c>
      <c r="O151" s="59"/>
      <c r="P151" s="73">
        <f>P11+P14+P21+P24+P30+P27+P47+P50+P56+P64+P74+P87+P92+P111+P117+P121+P133+P136+P142+P148</f>
        <v>185636.99999999997</v>
      </c>
      <c r="Q151" s="73"/>
      <c r="R151" s="7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6:17" s="1" customFormat="1" ht="15.75" customHeight="1"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Q152" s="2"/>
    </row>
    <row r="153" spans="6:15" s="1" customFormat="1" ht="15.75" customHeight="1"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6:15" s="1" customFormat="1" ht="13.5" customHeight="1">
      <c r="F154" s="60"/>
      <c r="G154" s="60"/>
      <c r="H154" s="58" t="s">
        <v>0</v>
      </c>
      <c r="I154" s="58"/>
      <c r="J154" s="58"/>
      <c r="K154" s="58"/>
      <c r="L154" s="58"/>
      <c r="M154" s="58"/>
      <c r="N154" s="58"/>
      <c r="O154" s="58"/>
    </row>
    <row r="155" spans="6:15" s="1" customFormat="1" ht="13.5" customHeight="1">
      <c r="F155" s="57"/>
      <c r="G155" s="57"/>
      <c r="H155" s="58" t="s">
        <v>0</v>
      </c>
      <c r="I155" s="58"/>
      <c r="J155" s="58"/>
      <c r="K155" s="58"/>
      <c r="L155" s="58"/>
      <c r="M155" s="58"/>
      <c r="N155" s="58"/>
      <c r="O155" s="58"/>
    </row>
    <row r="156" ht="12.75">
      <c r="Q156" s="1"/>
    </row>
  </sheetData>
  <sheetProtection/>
  <mergeCells count="687">
    <mergeCell ref="A128:E128"/>
    <mergeCell ref="F128:H128"/>
    <mergeCell ref="I128:L128"/>
    <mergeCell ref="N128:O128"/>
    <mergeCell ref="P128:Q128"/>
    <mergeCell ref="A129:E129"/>
    <mergeCell ref="F129:H129"/>
    <mergeCell ref="I129:L129"/>
    <mergeCell ref="N129:O129"/>
    <mergeCell ref="P129:Q129"/>
    <mergeCell ref="A126:E126"/>
    <mergeCell ref="F126:H126"/>
    <mergeCell ref="I126:L126"/>
    <mergeCell ref="N126:O126"/>
    <mergeCell ref="P126:Q126"/>
    <mergeCell ref="A127:E127"/>
    <mergeCell ref="F127:H127"/>
    <mergeCell ref="I127:L127"/>
    <mergeCell ref="N127:O127"/>
    <mergeCell ref="P127:Q127"/>
    <mergeCell ref="A91:E91"/>
    <mergeCell ref="F91:H91"/>
    <mergeCell ref="I91:L91"/>
    <mergeCell ref="N91:O91"/>
    <mergeCell ref="P91:Q91"/>
    <mergeCell ref="F90:H90"/>
    <mergeCell ref="I90:L90"/>
    <mergeCell ref="A90:E90"/>
    <mergeCell ref="P90:Q90"/>
    <mergeCell ref="P75:Q75"/>
    <mergeCell ref="P76:Q76"/>
    <mergeCell ref="P77:Q77"/>
    <mergeCell ref="P78:Q78"/>
    <mergeCell ref="A75:E75"/>
    <mergeCell ref="A76:E76"/>
    <mergeCell ref="A77:E77"/>
    <mergeCell ref="A78:E78"/>
    <mergeCell ref="F75:H75"/>
    <mergeCell ref="F76:H76"/>
    <mergeCell ref="A81:E81"/>
    <mergeCell ref="F81:H81"/>
    <mergeCell ref="I81:L81"/>
    <mergeCell ref="F82:H82"/>
    <mergeCell ref="I82:L82"/>
    <mergeCell ref="F80:H80"/>
    <mergeCell ref="I80:L80"/>
    <mergeCell ref="P81:Q81"/>
    <mergeCell ref="P82:Q82"/>
    <mergeCell ref="I57:L57"/>
    <mergeCell ref="N57:O57"/>
    <mergeCell ref="P57:Q57"/>
    <mergeCell ref="A58:E58"/>
    <mergeCell ref="F58:H58"/>
    <mergeCell ref="I58:L58"/>
    <mergeCell ref="N58:O58"/>
    <mergeCell ref="P58:Q58"/>
    <mergeCell ref="F85:H85"/>
    <mergeCell ref="I85:L85"/>
    <mergeCell ref="P85:Q85"/>
    <mergeCell ref="A86:E86"/>
    <mergeCell ref="F86:H86"/>
    <mergeCell ref="I86:L86"/>
    <mergeCell ref="P86:Q86"/>
    <mergeCell ref="N71:O71"/>
    <mergeCell ref="P71:Q71"/>
    <mergeCell ref="A72:E72"/>
    <mergeCell ref="F72:H72"/>
    <mergeCell ref="I72:L72"/>
    <mergeCell ref="N72:O72"/>
    <mergeCell ref="P72:Q72"/>
    <mergeCell ref="P56:Q56"/>
    <mergeCell ref="A62:E62"/>
    <mergeCell ref="P59:Q59"/>
    <mergeCell ref="F39:H39"/>
    <mergeCell ref="I39:L39"/>
    <mergeCell ref="P39:Q39"/>
    <mergeCell ref="P40:Q40"/>
    <mergeCell ref="F40:H40"/>
    <mergeCell ref="I40:L40"/>
    <mergeCell ref="F57:H57"/>
    <mergeCell ref="A147:E147"/>
    <mergeCell ref="A63:E63"/>
    <mergeCell ref="I63:L63"/>
    <mergeCell ref="I84:L84"/>
    <mergeCell ref="I79:L79"/>
    <mergeCell ref="F70:H70"/>
    <mergeCell ref="A66:E66"/>
    <mergeCell ref="F71:H71"/>
    <mergeCell ref="I71:L71"/>
    <mergeCell ref="A85:E85"/>
    <mergeCell ref="P149:Q149"/>
    <mergeCell ref="A149:E149"/>
    <mergeCell ref="A124:E124"/>
    <mergeCell ref="A143:E143"/>
    <mergeCell ref="A138:E138"/>
    <mergeCell ref="A132:E132"/>
    <mergeCell ref="A125:E125"/>
    <mergeCell ref="A136:E136"/>
    <mergeCell ref="A141:E141"/>
    <mergeCell ref="A148:E148"/>
    <mergeCell ref="F83:H83"/>
    <mergeCell ref="F67:H67"/>
    <mergeCell ref="F69:H69"/>
    <mergeCell ref="F73:H73"/>
    <mergeCell ref="I69:L69"/>
    <mergeCell ref="I73:L73"/>
    <mergeCell ref="I75:L75"/>
    <mergeCell ref="I76:L76"/>
    <mergeCell ref="F77:H77"/>
    <mergeCell ref="F78:H78"/>
    <mergeCell ref="P151:Q151"/>
    <mergeCell ref="A151:E151"/>
    <mergeCell ref="F151:H151"/>
    <mergeCell ref="I151:L151"/>
    <mergeCell ref="A150:E150"/>
    <mergeCell ref="N150:O150"/>
    <mergeCell ref="F150:H150"/>
    <mergeCell ref="I150:L150"/>
    <mergeCell ref="P150:Q150"/>
    <mergeCell ref="P143:Q143"/>
    <mergeCell ref="P139:Q139"/>
    <mergeCell ref="P144:Q144"/>
    <mergeCell ref="P148:Q148"/>
    <mergeCell ref="P147:Q147"/>
    <mergeCell ref="P140:Q140"/>
    <mergeCell ref="P135:Q135"/>
    <mergeCell ref="P134:Q134"/>
    <mergeCell ref="P133:Q133"/>
    <mergeCell ref="P136:Q136"/>
    <mergeCell ref="P138:Q138"/>
    <mergeCell ref="P142:Q142"/>
    <mergeCell ref="P104:Q104"/>
    <mergeCell ref="P116:Q116"/>
    <mergeCell ref="P120:Q120"/>
    <mergeCell ref="P117:Q117"/>
    <mergeCell ref="P118:Q118"/>
    <mergeCell ref="P137:Q137"/>
    <mergeCell ref="P122:Q122"/>
    <mergeCell ref="P123:Q123"/>
    <mergeCell ref="P124:Q124"/>
    <mergeCell ref="P125:Q125"/>
    <mergeCell ref="P132:Q132"/>
    <mergeCell ref="P111:Q111"/>
    <mergeCell ref="P112:Q112"/>
    <mergeCell ref="P113:Q113"/>
    <mergeCell ref="P119:Q119"/>
    <mergeCell ref="P115:Q115"/>
    <mergeCell ref="P121:Q121"/>
    <mergeCell ref="P130:Q130"/>
    <mergeCell ref="P131:Q131"/>
    <mergeCell ref="P99:Q99"/>
    <mergeCell ref="P114:Q114"/>
    <mergeCell ref="P92:Q92"/>
    <mergeCell ref="P93:Q93"/>
    <mergeCell ref="P95:Q95"/>
    <mergeCell ref="P96:Q96"/>
    <mergeCell ref="P97:Q97"/>
    <mergeCell ref="P98:Q98"/>
    <mergeCell ref="P94:Q94"/>
    <mergeCell ref="P100:Q100"/>
    <mergeCell ref="P87:Q87"/>
    <mergeCell ref="P84:Q84"/>
    <mergeCell ref="P67:Q67"/>
    <mergeCell ref="P73:Q73"/>
    <mergeCell ref="P64:Q64"/>
    <mergeCell ref="P80:Q80"/>
    <mergeCell ref="P69:Q69"/>
    <mergeCell ref="P70:Q70"/>
    <mergeCell ref="P79:Q79"/>
    <mergeCell ref="P66:Q66"/>
    <mergeCell ref="P74:Q74"/>
    <mergeCell ref="P83:Q83"/>
    <mergeCell ref="P46:Q46"/>
    <mergeCell ref="P60:Q60"/>
    <mergeCell ref="P62:Q62"/>
    <mergeCell ref="P65:Q65"/>
    <mergeCell ref="P63:Q63"/>
    <mergeCell ref="P51:Q51"/>
    <mergeCell ref="P52:Q52"/>
    <mergeCell ref="P55:Q55"/>
    <mergeCell ref="P43:Q43"/>
    <mergeCell ref="P45:Q45"/>
    <mergeCell ref="P44:Q44"/>
    <mergeCell ref="P49:Q49"/>
    <mergeCell ref="P50:Q50"/>
    <mergeCell ref="P47:Q47"/>
    <mergeCell ref="P48:Q48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1:Q41"/>
    <mergeCell ref="P38:Q38"/>
    <mergeCell ref="P34:Q34"/>
    <mergeCell ref="P35:Q35"/>
    <mergeCell ref="P36:Q36"/>
    <mergeCell ref="P42:Q42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33:E133"/>
    <mergeCell ref="A111:E111"/>
    <mergeCell ref="A98:E98"/>
    <mergeCell ref="A99:E99"/>
    <mergeCell ref="A120:E120"/>
    <mergeCell ref="A134:E134"/>
    <mergeCell ref="A135:E135"/>
    <mergeCell ref="A144:E144"/>
    <mergeCell ref="A137:E137"/>
    <mergeCell ref="A139:E139"/>
    <mergeCell ref="A140:E140"/>
    <mergeCell ref="A142:E142"/>
    <mergeCell ref="A122:E122"/>
    <mergeCell ref="A123:E123"/>
    <mergeCell ref="A114:E114"/>
    <mergeCell ref="A112:E112"/>
    <mergeCell ref="A113:E113"/>
    <mergeCell ref="A115:E115"/>
    <mergeCell ref="A117:E117"/>
    <mergeCell ref="A118:E118"/>
    <mergeCell ref="A119:E119"/>
    <mergeCell ref="A121:E121"/>
    <mergeCell ref="A94:E94"/>
    <mergeCell ref="A95:E95"/>
    <mergeCell ref="A103:E103"/>
    <mergeCell ref="A104:E104"/>
    <mergeCell ref="A96:E96"/>
    <mergeCell ref="A100:E100"/>
    <mergeCell ref="A101:E101"/>
    <mergeCell ref="A116:E116"/>
    <mergeCell ref="A69:E69"/>
    <mergeCell ref="A73:E73"/>
    <mergeCell ref="A88:E88"/>
    <mergeCell ref="A97:E97"/>
    <mergeCell ref="A87:E87"/>
    <mergeCell ref="A89:E89"/>
    <mergeCell ref="A70:E70"/>
    <mergeCell ref="A92:E92"/>
    <mergeCell ref="A93:E93"/>
    <mergeCell ref="A84:E84"/>
    <mergeCell ref="A83:E83"/>
    <mergeCell ref="A74:E74"/>
    <mergeCell ref="A64:E64"/>
    <mergeCell ref="A65:E65"/>
    <mergeCell ref="A79:E79"/>
    <mergeCell ref="A80:E80"/>
    <mergeCell ref="A67:E67"/>
    <mergeCell ref="A71:E71"/>
    <mergeCell ref="A82:E82"/>
    <mergeCell ref="A38:E38"/>
    <mergeCell ref="A41:E41"/>
    <mergeCell ref="A42:E42"/>
    <mergeCell ref="A43:E43"/>
    <mergeCell ref="A59:E59"/>
    <mergeCell ref="A45:E45"/>
    <mergeCell ref="A47:E47"/>
    <mergeCell ref="A39:E39"/>
    <mergeCell ref="A40:E40"/>
    <mergeCell ref="A57:E57"/>
    <mergeCell ref="A60:E60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N38:O38"/>
    <mergeCell ref="F114:H114"/>
    <mergeCell ref="F115:H115"/>
    <mergeCell ref="F99:H99"/>
    <mergeCell ref="F100:H100"/>
    <mergeCell ref="F95:H95"/>
    <mergeCell ref="F93:H93"/>
    <mergeCell ref="F98:H98"/>
    <mergeCell ref="N115:O115"/>
    <mergeCell ref="I70:L70"/>
    <mergeCell ref="N113:O113"/>
    <mergeCell ref="F113:H113"/>
    <mergeCell ref="I113:L113"/>
    <mergeCell ref="F111:H111"/>
    <mergeCell ref="F112:H112"/>
    <mergeCell ref="I112:L112"/>
    <mergeCell ref="N112:O112"/>
    <mergeCell ref="I115:L115"/>
    <mergeCell ref="F79:H79"/>
    <mergeCell ref="F116:H116"/>
    <mergeCell ref="I116:L116"/>
    <mergeCell ref="N116:O116"/>
    <mergeCell ref="N117:O117"/>
    <mergeCell ref="N111:O111"/>
    <mergeCell ref="I114:L114"/>
    <mergeCell ref="N114:O114"/>
    <mergeCell ref="N80:O80"/>
    <mergeCell ref="I148:L148"/>
    <mergeCell ref="I124:L124"/>
    <mergeCell ref="N124:O124"/>
    <mergeCell ref="N118:O118"/>
    <mergeCell ref="I121:L121"/>
    <mergeCell ref="N121:O121"/>
    <mergeCell ref="I120:L120"/>
    <mergeCell ref="N120:O120"/>
    <mergeCell ref="N148:O148"/>
    <mergeCell ref="I119:L119"/>
    <mergeCell ref="F155:G155"/>
    <mergeCell ref="H155:O155"/>
    <mergeCell ref="N151:O151"/>
    <mergeCell ref="F152:O152"/>
    <mergeCell ref="F153:O153"/>
    <mergeCell ref="F154:G154"/>
    <mergeCell ref="H154:O154"/>
    <mergeCell ref="F144:H144"/>
    <mergeCell ref="N143:O143"/>
    <mergeCell ref="N144:O144"/>
    <mergeCell ref="I144:L144"/>
    <mergeCell ref="F140:H140"/>
    <mergeCell ref="I140:L140"/>
    <mergeCell ref="N140:O140"/>
    <mergeCell ref="F142:H142"/>
    <mergeCell ref="I142:L142"/>
    <mergeCell ref="N142:O142"/>
    <mergeCell ref="F149:H149"/>
    <mergeCell ref="I149:L149"/>
    <mergeCell ref="N149:O149"/>
    <mergeCell ref="P141:Q141"/>
    <mergeCell ref="F147:H147"/>
    <mergeCell ref="I147:L147"/>
    <mergeCell ref="N147:O147"/>
    <mergeCell ref="F143:H143"/>
    <mergeCell ref="I143:L143"/>
    <mergeCell ref="F148:H148"/>
    <mergeCell ref="F141:H141"/>
    <mergeCell ref="I141:L141"/>
    <mergeCell ref="N141:O141"/>
    <mergeCell ref="F137:H137"/>
    <mergeCell ref="N137:O137"/>
    <mergeCell ref="F139:H139"/>
    <mergeCell ref="I139:L139"/>
    <mergeCell ref="N139:O139"/>
    <mergeCell ref="F138:H138"/>
    <mergeCell ref="I138:L138"/>
    <mergeCell ref="I137:L137"/>
    <mergeCell ref="F135:H135"/>
    <mergeCell ref="I135:L135"/>
    <mergeCell ref="N135:O135"/>
    <mergeCell ref="F136:H136"/>
    <mergeCell ref="I136:L136"/>
    <mergeCell ref="N136:O136"/>
    <mergeCell ref="N119:O119"/>
    <mergeCell ref="F133:H133"/>
    <mergeCell ref="I133:L133"/>
    <mergeCell ref="N133:O133"/>
    <mergeCell ref="F134:H134"/>
    <mergeCell ref="I134:L134"/>
    <mergeCell ref="N134:O134"/>
    <mergeCell ref="F132:H132"/>
    <mergeCell ref="I132:L132"/>
    <mergeCell ref="N132:O132"/>
    <mergeCell ref="N122:O122"/>
    <mergeCell ref="F123:H123"/>
    <mergeCell ref="I123:L123"/>
    <mergeCell ref="N123:O123"/>
    <mergeCell ref="F124:H124"/>
    <mergeCell ref="F122:H122"/>
    <mergeCell ref="I125:L125"/>
    <mergeCell ref="F121:H121"/>
    <mergeCell ref="F120:H120"/>
    <mergeCell ref="F117:H117"/>
    <mergeCell ref="I117:L117"/>
    <mergeCell ref="F118:H118"/>
    <mergeCell ref="F119:H119"/>
    <mergeCell ref="I122:L122"/>
    <mergeCell ref="I118:L118"/>
    <mergeCell ref="N100:O100"/>
    <mergeCell ref="N98:O98"/>
    <mergeCell ref="I99:L99"/>
    <mergeCell ref="N99:O99"/>
    <mergeCell ref="I100:L100"/>
    <mergeCell ref="I111:L111"/>
    <mergeCell ref="I104:L104"/>
    <mergeCell ref="I103:L103"/>
    <mergeCell ref="I98:L98"/>
    <mergeCell ref="I105:L105"/>
    <mergeCell ref="N96:O96"/>
    <mergeCell ref="F97:H97"/>
    <mergeCell ref="I97:L97"/>
    <mergeCell ref="N97:O97"/>
    <mergeCell ref="F96:H96"/>
    <mergeCell ref="I96:L96"/>
    <mergeCell ref="N74:O74"/>
    <mergeCell ref="I89:L89"/>
    <mergeCell ref="N87:O87"/>
    <mergeCell ref="N88:O88"/>
    <mergeCell ref="N89:O89"/>
    <mergeCell ref="I83:L83"/>
    <mergeCell ref="N83:O83"/>
    <mergeCell ref="N84:O84"/>
    <mergeCell ref="I77:L77"/>
    <mergeCell ref="I78:L78"/>
    <mergeCell ref="N52:O52"/>
    <mergeCell ref="N73:O73"/>
    <mergeCell ref="N70:O70"/>
    <mergeCell ref="N55:O55"/>
    <mergeCell ref="F84:H84"/>
    <mergeCell ref="I66:L66"/>
    <mergeCell ref="N66:O66"/>
    <mergeCell ref="N79:O79"/>
    <mergeCell ref="F74:H74"/>
    <mergeCell ref="I74:L74"/>
    <mergeCell ref="N42:O42"/>
    <mergeCell ref="I67:L67"/>
    <mergeCell ref="N67:O67"/>
    <mergeCell ref="I43:L43"/>
    <mergeCell ref="F41:H41"/>
    <mergeCell ref="N69:O69"/>
    <mergeCell ref="F60:H60"/>
    <mergeCell ref="F55:H55"/>
    <mergeCell ref="F52:H52"/>
    <mergeCell ref="F51:H51"/>
    <mergeCell ref="F20:H20"/>
    <mergeCell ref="I59:L59"/>
    <mergeCell ref="N59:O59"/>
    <mergeCell ref="I22:L22"/>
    <mergeCell ref="N22:O22"/>
    <mergeCell ref="I52:L52"/>
    <mergeCell ref="F35:H35"/>
    <mergeCell ref="F36:H36"/>
    <mergeCell ref="N49:O49"/>
    <mergeCell ref="N46:O46"/>
    <mergeCell ref="I21:L21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55:L55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N51:O51"/>
    <mergeCell ref="F50:H50"/>
    <mergeCell ref="N65:O65"/>
    <mergeCell ref="I60:L60"/>
    <mergeCell ref="N56:O56"/>
    <mergeCell ref="N64:O64"/>
    <mergeCell ref="N62:O62"/>
    <mergeCell ref="I51:L51"/>
    <mergeCell ref="I56:L56"/>
    <mergeCell ref="N60:O60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A49:E49"/>
    <mergeCell ref="F56:H56"/>
    <mergeCell ref="F59:H59"/>
    <mergeCell ref="A56:E56"/>
    <mergeCell ref="A55:E55"/>
    <mergeCell ref="A52:E52"/>
    <mergeCell ref="A44:E44"/>
    <mergeCell ref="F44:H44"/>
    <mergeCell ref="I44:L44"/>
    <mergeCell ref="F45:H45"/>
    <mergeCell ref="I45:L45"/>
    <mergeCell ref="A48:E48"/>
    <mergeCell ref="A46:E46"/>
    <mergeCell ref="F46:H46"/>
    <mergeCell ref="I46:L46"/>
    <mergeCell ref="I62:L62"/>
    <mergeCell ref="F65:H65"/>
    <mergeCell ref="I65:L65"/>
    <mergeCell ref="F64:H64"/>
    <mergeCell ref="F66:H66"/>
    <mergeCell ref="I64:L64"/>
    <mergeCell ref="F63:H63"/>
    <mergeCell ref="I95:L95"/>
    <mergeCell ref="F87:H87"/>
    <mergeCell ref="I87:L87"/>
    <mergeCell ref="F88:H88"/>
    <mergeCell ref="I88:L88"/>
    <mergeCell ref="F89:H89"/>
    <mergeCell ref="P88:Q88"/>
    <mergeCell ref="P89:Q89"/>
    <mergeCell ref="P103:Q103"/>
    <mergeCell ref="I93:L93"/>
    <mergeCell ref="N93:O93"/>
    <mergeCell ref="N94:O94"/>
    <mergeCell ref="I92:L92"/>
    <mergeCell ref="N92:O92"/>
    <mergeCell ref="N95:O95"/>
    <mergeCell ref="I94:L94"/>
    <mergeCell ref="A146:E146"/>
    <mergeCell ref="F146:H146"/>
    <mergeCell ref="I146:L146"/>
    <mergeCell ref="N146:O146"/>
    <mergeCell ref="P146:Q146"/>
    <mergeCell ref="P24:Q24"/>
    <mergeCell ref="F104:H104"/>
    <mergeCell ref="F103:H103"/>
    <mergeCell ref="F94:H94"/>
    <mergeCell ref="F92:H92"/>
    <mergeCell ref="I101:L101"/>
    <mergeCell ref="P101:Q101"/>
    <mergeCell ref="A145:E145"/>
    <mergeCell ref="F145:H145"/>
    <mergeCell ref="I145:L145"/>
    <mergeCell ref="N145:O145"/>
    <mergeCell ref="P145:Q145"/>
    <mergeCell ref="N125:O125"/>
    <mergeCell ref="A107:E107"/>
    <mergeCell ref="F125:H125"/>
    <mergeCell ref="I53:L53"/>
    <mergeCell ref="I54:L54"/>
    <mergeCell ref="P53:Q53"/>
    <mergeCell ref="P54:Q54"/>
    <mergeCell ref="P102:Q102"/>
    <mergeCell ref="F102:H102"/>
    <mergeCell ref="I102:L102"/>
    <mergeCell ref="F68:H68"/>
    <mergeCell ref="I68:L68"/>
    <mergeCell ref="P68:Q68"/>
    <mergeCell ref="A110:E110"/>
    <mergeCell ref="F53:H53"/>
    <mergeCell ref="F54:H54"/>
    <mergeCell ref="A102:E102"/>
    <mergeCell ref="A53:E53"/>
    <mergeCell ref="A54:E54"/>
    <mergeCell ref="A68:E68"/>
    <mergeCell ref="F105:H105"/>
    <mergeCell ref="F101:H101"/>
    <mergeCell ref="F62:H62"/>
    <mergeCell ref="P105:Q105"/>
    <mergeCell ref="P106:Q106"/>
    <mergeCell ref="A105:E105"/>
    <mergeCell ref="A106:E106"/>
    <mergeCell ref="P107:Q107"/>
    <mergeCell ref="P108:Q108"/>
    <mergeCell ref="A108:E108"/>
    <mergeCell ref="F107:H107"/>
    <mergeCell ref="I107:L107"/>
    <mergeCell ref="F108:H108"/>
    <mergeCell ref="I108:L108"/>
    <mergeCell ref="F109:H109"/>
    <mergeCell ref="I109:L109"/>
    <mergeCell ref="A130:E130"/>
    <mergeCell ref="A131:E131"/>
    <mergeCell ref="F130:H130"/>
    <mergeCell ref="I130:L130"/>
    <mergeCell ref="F131:H131"/>
    <mergeCell ref="I131:L131"/>
    <mergeCell ref="A109:E109"/>
    <mergeCell ref="A61:E61"/>
    <mergeCell ref="F61:H61"/>
    <mergeCell ref="I61:L61"/>
    <mergeCell ref="P61:Q61"/>
    <mergeCell ref="F110:H110"/>
    <mergeCell ref="I110:L110"/>
    <mergeCell ref="P109:Q109"/>
    <mergeCell ref="P110:Q110"/>
    <mergeCell ref="F106:H106"/>
    <mergeCell ref="I106:L106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2017-12-18T12:52:01Z</cp:lastPrinted>
  <dcterms:created xsi:type="dcterms:W3CDTF">2014-11-08T08:41:55Z</dcterms:created>
  <dcterms:modified xsi:type="dcterms:W3CDTF">2017-12-18T12:52:03Z</dcterms:modified>
  <cp:category/>
  <cp:version/>
  <cp:contentType/>
  <cp:contentStatus/>
</cp:coreProperties>
</file>